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32760" windowWidth="18915" windowHeight="13155" tabRatio="717" activeTab="0"/>
  </bookViews>
  <sheets>
    <sheet name="カロリー計算" sheetId="1" r:id="rId1"/>
    <sheet name="マグネシウム" sheetId="2" r:id="rId2"/>
    <sheet name="カルシウム" sheetId="3" r:id="rId3"/>
    <sheet name="成分追加用マスター" sheetId="4" r:id="rId4"/>
    <sheet name="体重の記録" sheetId="5" r:id="rId5"/>
    <sheet name="体重グラフ" sheetId="6" r:id="rId6"/>
    <sheet name="フードの切替計画書" sheetId="7" r:id="rId7"/>
  </sheets>
  <definedNames>
    <definedName name="_xlnm.Print_Area" localSheetId="2">'カルシウム'!$B$2:$J$32</definedName>
    <definedName name="_xlnm.Print_Area" localSheetId="0">'カロリー計算'!$B$2:$I$32</definedName>
    <definedName name="_xlnm.Print_Area" localSheetId="1">'マグネシウム'!$B$2:$J$32</definedName>
    <definedName name="_xlnm.Print_Area" localSheetId="3">'成分追加用マスター'!$B$2:$J$32</definedName>
  </definedNames>
  <calcPr fullCalcOnLoad="1"/>
</workbook>
</file>

<file path=xl/sharedStrings.xml><?xml version="1.0" encoding="utf-8"?>
<sst xmlns="http://schemas.openxmlformats.org/spreadsheetml/2006/main" count="130" uniqueCount="77">
  <si>
    <t>フード</t>
  </si>
  <si>
    <t>タイプ</t>
  </si>
  <si>
    <t>一日給餌量</t>
  </si>
  <si>
    <t>Kg</t>
  </si>
  <si>
    <t>体　重</t>
  </si>
  <si>
    <t>g</t>
  </si>
  <si>
    <t>基本熱量</t>
  </si>
  <si>
    <t>熱量 (カタログ値)</t>
  </si>
  <si>
    <t>ドライ</t>
  </si>
  <si>
    <t xml:space="preserve"> MEMO : </t>
  </si>
  <si>
    <t>許容差±</t>
  </si>
  <si>
    <t>時刻</t>
  </si>
  <si>
    <t>ウェット</t>
  </si>
  <si>
    <t>エネルギー
( Kcal )</t>
  </si>
  <si>
    <t>g</t>
  </si>
  <si>
    <t>Kcal/Kg</t>
  </si>
  <si>
    <t>％</t>
  </si>
  <si>
    <t>フード名</t>
  </si>
  <si>
    <t>%</t>
  </si>
  <si>
    <t>ミネラル</t>
  </si>
  <si>
    <t xml:space="preserve"> 体重に対する基本のエネルギー量は成猫で80Kcal/Kg。　室内飼いの場合は70Kcal/Kg で計算する。1歳までの子猫は100～200Kcal/Kgで計算。 体重の変化や運動量で適宜増減する。</t>
  </si>
  <si>
    <t>日計</t>
  </si>
  <si>
    <t>　</t>
  </si>
  <si>
    <t>タイプ</t>
  </si>
  <si>
    <t>判定法</t>
  </si>
  <si>
    <t>Max</t>
  </si>
  <si>
    <t>含有量／単位</t>
  </si>
  <si>
    <t>マグネシウム</t>
  </si>
  <si>
    <t>管　理
成分名</t>
  </si>
  <si>
    <t>種　別</t>
  </si>
  <si>
    <t>MEMO :</t>
  </si>
  <si>
    <t>印刷範囲外計算枠</t>
  </si>
  <si>
    <t>体重1キロ当りの制限値</t>
  </si>
  <si>
    <t>一日摂取量</t>
  </si>
  <si>
    <t>過不足　・　判　定　</t>
  </si>
  <si>
    <t>mg</t>
  </si>
  <si>
    <t>印刷範囲外計算枠</t>
  </si>
  <si>
    <t>MEMO :</t>
  </si>
  <si>
    <t>予備・成分の追加はこのシートをコピーする。</t>
  </si>
  <si>
    <t>更新</t>
  </si>
  <si>
    <t xml:space="preserve">合  計  </t>
  </si>
  <si>
    <t>印刷範囲外計算枠</t>
  </si>
  <si>
    <t>計測日</t>
  </si>
  <si>
    <t>体重</t>
  </si>
  <si>
    <t>印刷範囲外計算枠</t>
  </si>
  <si>
    <t>MEMO :</t>
  </si>
  <si>
    <t>Min</t>
  </si>
  <si>
    <t>成長期(10～40週)は150mg/Kg、維持期は80mg/Kg</t>
  </si>
  <si>
    <t>カルシウム</t>
  </si>
  <si>
    <t>タイプ</t>
  </si>
  <si>
    <t>タイプ</t>
  </si>
  <si>
    <t>目標 Kcal</t>
  </si>
  <si>
    <t>ウルトラライト (85g　パウチ)</t>
  </si>
  <si>
    <t>フードの種類</t>
  </si>
  <si>
    <t>移行単位 (g)</t>
  </si>
  <si>
    <t>現　　　行</t>
  </si>
  <si>
    <t>新　　　規</t>
  </si>
  <si>
    <t>現在の一日量 (g)</t>
  </si>
  <si>
    <t>フード切り替え計画表 (同量移行用)</t>
  </si>
  <si>
    <t>完了までの総使用量</t>
  </si>
  <si>
    <t>　</t>
  </si>
  <si>
    <t>FHN　エクシジェント42</t>
  </si>
  <si>
    <t>Kcal/100g</t>
  </si>
  <si>
    <t>FHN　インドア</t>
  </si>
  <si>
    <t>FHN　ステアライズド</t>
  </si>
  <si>
    <t>みる 2014/1/28生</t>
  </si>
  <si>
    <t>おやつ</t>
  </si>
  <si>
    <t>おやつ各種、少量</t>
  </si>
  <si>
    <t>Kcal/個</t>
  </si>
  <si>
    <t>個</t>
  </si>
  <si>
    <t>過不足 %</t>
  </si>
  <si>
    <t>一日摂取合計 Kcal 　</t>
  </si>
  <si>
    <t>FHN　インドア　7+</t>
  </si>
  <si>
    <t>FHN ステアライズド　7+</t>
  </si>
  <si>
    <t>月齢(自動)</t>
  </si>
  <si>
    <t>年齢(自動)</t>
  </si>
  <si>
    <t>グラフ表示用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</si>
</sst>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_ \ \ \ "/>
    <numFmt numFmtId="178" formatCode="yyyy/m/d\ \ &quot;更&quot;&quot;新&quot;\ "/>
    <numFmt numFmtId="179" formatCode="#,##0.000_ ;[Red]\-#,##0.000\ "/>
    <numFmt numFmtId="180" formatCode="0_);[Red]\(0\)"/>
    <numFmt numFmtId="181" formatCode="\+0.00_ ;[Red]\-0.00\ "/>
    <numFmt numFmtId="182" formatCode="\ @"/>
    <numFmt numFmtId="183" formatCode="@\ &quot;のカロリー計算&quot;"/>
    <numFmt numFmtId="184" formatCode="0.00_ "/>
    <numFmt numFmtId="185" formatCode="yyyy/mm/dd"/>
    <numFmt numFmtId="186" formatCode="0.0_ "/>
    <numFmt numFmtId="187" formatCode="#,##0.0_ ;[Red]\-#,##0.0\ "/>
    <numFmt numFmtId="188" formatCode="00_ &quot;日目&quot;\ "/>
    <numFmt numFmtId="189" formatCode="0_ &quot;日目&quot;\ "/>
    <numFmt numFmtId="190" formatCode="#,##0.0_ &quot; (g)&quot;"/>
    <numFmt numFmtId="191" formatCode="#,##0.0_ &quot; g&quot;"/>
    <numFmt numFmtId="192" formatCode="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0.0_);[Red]\(0.0\)"/>
    <numFmt numFmtId="197" formatCode="[$]ggge&quot;年&quot;m&quot;月&quot;d&quot;日&quot;;@"/>
    <numFmt numFmtId="198" formatCode="[$]gge&quot;年&quot;m&quot;月&quot;d&quot;日&quot;;@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CRB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name val="OCRB"/>
      <family val="3"/>
    </font>
    <font>
      <b/>
      <sz val="14"/>
      <color indexed="9"/>
      <name val="ＭＳ Ｐゴシック"/>
      <family val="3"/>
    </font>
    <font>
      <sz val="11"/>
      <color indexed="12"/>
      <name val="OCRB"/>
      <family val="3"/>
    </font>
    <font>
      <sz val="11"/>
      <color indexed="9"/>
      <name val="OCRB"/>
      <family val="3"/>
    </font>
    <font>
      <sz val="10"/>
      <color indexed="9"/>
      <name val="ＭＳ Ｐ明朝"/>
      <family val="1"/>
    </font>
    <font>
      <sz val="9"/>
      <name val="ＭＳ Ｐゴシック"/>
      <family val="3"/>
    </font>
    <font>
      <b/>
      <sz val="11"/>
      <name val="OCRB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OCRB"/>
      <family val="3"/>
    </font>
    <font>
      <sz val="12"/>
      <color indexed="30"/>
      <name val="OCRB"/>
      <family val="3"/>
    </font>
    <font>
      <sz val="10"/>
      <color indexed="30"/>
      <name val="ＭＳ Ｐ明朝"/>
      <family val="1"/>
    </font>
    <font>
      <sz val="11"/>
      <color indexed="22"/>
      <name val="ＭＳ Ｐゴシック"/>
      <family val="3"/>
    </font>
    <font>
      <sz val="10"/>
      <color indexed="8"/>
      <name val="OCRB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20"/>
      <color indexed="8"/>
      <name val="ＤＦＧ平成明朝体W7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OCRB"/>
      <family val="3"/>
    </font>
    <font>
      <sz val="12"/>
      <color rgb="FF0070C0"/>
      <name val="OCRB"/>
      <family val="3"/>
    </font>
    <font>
      <sz val="10"/>
      <color rgb="FF0070C0"/>
      <name val="ＭＳ Ｐ明朝"/>
      <family val="1"/>
    </font>
    <font>
      <sz val="11"/>
      <color theme="0" tint="-0.14995999634265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thin"/>
    </border>
    <border>
      <left/>
      <right style="thin"/>
      <top/>
      <bottom style="hair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/>
    </border>
    <border>
      <left style="hair"/>
      <right style="thin"/>
      <top style="thin"/>
      <bottom/>
    </border>
    <border>
      <left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thin"/>
    </border>
    <border>
      <left style="thin"/>
      <right style="hair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hair"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 style="hair"/>
      <right style="hair"/>
      <top style="thin"/>
      <bottom style="hair">
        <color indexed="8"/>
      </bottom>
    </border>
    <border>
      <left/>
      <right/>
      <top style="thin"/>
      <bottom/>
    </border>
    <border>
      <left style="thin"/>
      <right/>
      <top style="hair">
        <color indexed="55"/>
      </top>
      <bottom style="thin"/>
    </border>
    <border>
      <left/>
      <right/>
      <top style="hair">
        <color indexed="55"/>
      </top>
      <bottom style="thin"/>
    </border>
    <border>
      <left/>
      <right style="thin"/>
      <top style="hair">
        <color indexed="55"/>
      </top>
      <bottom style="thin"/>
    </border>
    <border>
      <left style="hair"/>
      <right style="hair"/>
      <top style="hair">
        <color indexed="8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>
        <color indexed="55"/>
      </bottom>
    </border>
    <border>
      <left/>
      <right/>
      <top style="thin"/>
      <bottom style="hair">
        <color indexed="55"/>
      </bottom>
    </border>
    <border>
      <left/>
      <right style="thin"/>
      <top style="thin"/>
      <bottom style="hair">
        <color indexed="55"/>
      </bottom>
    </border>
    <border>
      <left style="thin"/>
      <right style="hair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1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2" fillId="33" borderId="11" xfId="0" applyNumberFormat="1" applyFont="1" applyFill="1" applyBorder="1" applyAlignment="1" applyProtection="1">
      <alignment horizontal="left" vertical="center"/>
      <protection locked="0"/>
    </xf>
    <xf numFmtId="177" fontId="8" fillId="33" borderId="11" xfId="0" applyNumberFormat="1" applyFont="1" applyFill="1" applyBorder="1" applyAlignment="1" applyProtection="1">
      <alignment horizontal="left" vertical="center"/>
      <protection locked="0"/>
    </xf>
    <xf numFmtId="49" fontId="12" fillId="3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>
      <alignment horizontal="left" vertical="center"/>
      <protection locked="0"/>
    </xf>
    <xf numFmtId="177" fontId="8" fillId="33" borderId="13" xfId="0" applyNumberFormat="1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49" fontId="12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49" fontId="12" fillId="33" borderId="18" xfId="0" applyNumberFormat="1" applyFont="1" applyFill="1" applyBorder="1" applyAlignment="1" applyProtection="1">
      <alignment horizontal="left" vertical="center"/>
      <protection locked="0"/>
    </xf>
    <xf numFmtId="179" fontId="13" fillId="33" borderId="19" xfId="0" applyNumberFormat="1" applyFont="1" applyFill="1" applyBorder="1" applyAlignment="1" applyProtection="1">
      <alignment horizontal="right" vertical="center"/>
      <protection locked="0"/>
    </xf>
    <xf numFmtId="179" fontId="13" fillId="33" borderId="20" xfId="0" applyNumberFormat="1" applyFont="1" applyFill="1" applyBorder="1" applyAlignment="1" applyProtection="1">
      <alignment horizontal="right" vertical="center"/>
      <protection locked="0"/>
    </xf>
    <xf numFmtId="179" fontId="13" fillId="33" borderId="21" xfId="0" applyNumberFormat="1" applyFont="1" applyFill="1" applyBorder="1" applyAlignment="1" applyProtection="1">
      <alignment horizontal="right" vertical="center"/>
      <protection locked="0"/>
    </xf>
    <xf numFmtId="177" fontId="8" fillId="33" borderId="18" xfId="0" applyNumberFormat="1" applyFont="1" applyFill="1" applyBorder="1" applyAlignment="1" applyProtection="1">
      <alignment horizontal="left" vertical="center"/>
      <protection locked="0"/>
    </xf>
    <xf numFmtId="0" fontId="13" fillId="33" borderId="19" xfId="0" applyNumberFormat="1" applyFont="1" applyFill="1" applyBorder="1" applyAlignment="1" applyProtection="1">
      <alignment horizontal="right" vertical="center"/>
      <protection locked="0"/>
    </xf>
    <xf numFmtId="0" fontId="13" fillId="33" borderId="20" xfId="0" applyNumberFormat="1" applyFont="1" applyFill="1" applyBorder="1" applyAlignment="1" applyProtection="1">
      <alignment horizontal="right" vertical="center"/>
      <protection locked="0"/>
    </xf>
    <xf numFmtId="0" fontId="13" fillId="33" borderId="21" xfId="0" applyNumberFormat="1" applyFont="1" applyFill="1" applyBorder="1" applyAlignment="1" applyProtection="1">
      <alignment horizontal="right" vertical="center"/>
      <protection locked="0"/>
    </xf>
    <xf numFmtId="0" fontId="13" fillId="33" borderId="22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right" vertical="center"/>
      <protection/>
    </xf>
    <xf numFmtId="182" fontId="8" fillId="33" borderId="23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 horizontal="right" vertical="center"/>
      <protection/>
    </xf>
    <xf numFmtId="182" fontId="8" fillId="33" borderId="25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 applyProtection="1">
      <alignment vertical="center"/>
      <protection locked="0"/>
    </xf>
    <xf numFmtId="182" fontId="8" fillId="33" borderId="11" xfId="0" applyNumberFormat="1" applyFont="1" applyFill="1" applyBorder="1" applyAlignment="1" applyProtection="1">
      <alignment horizontal="left" vertical="center"/>
      <protection locked="0"/>
    </xf>
    <xf numFmtId="0" fontId="13" fillId="33" borderId="20" xfId="0" applyFont="1" applyFill="1" applyBorder="1" applyAlignment="1" applyProtection="1">
      <alignment vertical="center"/>
      <protection locked="0"/>
    </xf>
    <xf numFmtId="0" fontId="13" fillId="33" borderId="22" xfId="0" applyFont="1" applyFill="1" applyBorder="1" applyAlignment="1" applyProtection="1">
      <alignment vertical="center"/>
      <protection locked="0"/>
    </xf>
    <xf numFmtId="182" fontId="8" fillId="33" borderId="28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176" fontId="15" fillId="33" borderId="29" xfId="0" applyNumberFormat="1" applyFont="1" applyFill="1" applyBorder="1" applyAlignment="1" applyProtection="1">
      <alignment horizontal="right" vertical="center"/>
      <protection/>
    </xf>
    <xf numFmtId="176" fontId="15" fillId="33" borderId="30" xfId="0" applyNumberFormat="1" applyFont="1" applyFill="1" applyBorder="1" applyAlignment="1" applyProtection="1">
      <alignment horizontal="right" vertical="center"/>
      <protection/>
    </xf>
    <xf numFmtId="49" fontId="8" fillId="33" borderId="31" xfId="0" applyNumberFormat="1" applyFont="1" applyFill="1" applyBorder="1" applyAlignment="1" applyProtection="1">
      <alignment horizontal="left" vertical="center"/>
      <protection/>
    </xf>
    <xf numFmtId="181" fontId="13" fillId="33" borderId="32" xfId="0" applyNumberFormat="1" applyFont="1" applyFill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181" fontId="3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181" fontId="19" fillId="33" borderId="22" xfId="0" applyNumberFormat="1" applyFont="1" applyFill="1" applyBorder="1" applyAlignment="1" applyProtection="1">
      <alignment horizontal="center" vertical="center"/>
      <protection/>
    </xf>
    <xf numFmtId="182" fontId="8" fillId="0" borderId="33" xfId="0" applyNumberFormat="1" applyFont="1" applyBorder="1" applyAlignment="1" applyProtection="1">
      <alignment horizontal="left" vertical="center"/>
      <protection locked="0"/>
    </xf>
    <xf numFmtId="0" fontId="13" fillId="33" borderId="34" xfId="0" applyFont="1" applyFill="1" applyBorder="1" applyAlignment="1" applyProtection="1">
      <alignment horizontal="right" vertical="center"/>
      <protection/>
    </xf>
    <xf numFmtId="0" fontId="13" fillId="33" borderId="20" xfId="0" applyFont="1" applyFill="1" applyBorder="1" applyAlignment="1" applyProtection="1">
      <alignment horizontal="right" vertical="center"/>
      <protection/>
    </xf>
    <xf numFmtId="182" fontId="8" fillId="0" borderId="31" xfId="0" applyNumberFormat="1" applyFont="1" applyBorder="1" applyAlignment="1" applyProtection="1">
      <alignment horizontal="left" vertical="center"/>
      <protection/>
    </xf>
    <xf numFmtId="0" fontId="8" fillId="33" borderId="11" xfId="0" applyNumberFormat="1" applyFont="1" applyFill="1" applyBorder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80" fontId="13" fillId="33" borderId="12" xfId="0" applyNumberFormat="1" applyFont="1" applyFill="1" applyBorder="1" applyAlignment="1">
      <alignment horizontal="center" vertical="center"/>
    </xf>
    <xf numFmtId="185" fontId="13" fillId="33" borderId="12" xfId="0" applyNumberFormat="1" applyFont="1" applyFill="1" applyBorder="1" applyAlignment="1">
      <alignment horizontal="center" vertical="center"/>
    </xf>
    <xf numFmtId="184" fontId="13" fillId="33" borderId="12" xfId="0" applyNumberFormat="1" applyFont="1" applyFill="1" applyBorder="1" applyAlignment="1">
      <alignment vertical="center"/>
    </xf>
    <xf numFmtId="0" fontId="6" fillId="4" borderId="35" xfId="0" applyFont="1" applyFill="1" applyBorder="1" applyAlignment="1" applyProtection="1">
      <alignment horizontal="center" vertical="center"/>
      <protection/>
    </xf>
    <xf numFmtId="0" fontId="6" fillId="4" borderId="36" xfId="0" applyFont="1" applyFill="1" applyBorder="1" applyAlignment="1" applyProtection="1">
      <alignment horizontal="center" vertical="center"/>
      <protection/>
    </xf>
    <xf numFmtId="0" fontId="6" fillId="4" borderId="37" xfId="0" applyFont="1" applyFill="1" applyBorder="1" applyAlignment="1" applyProtection="1">
      <alignment horizontal="center" vertical="center"/>
      <protection/>
    </xf>
    <xf numFmtId="0" fontId="8" fillId="4" borderId="38" xfId="0" applyFont="1" applyFill="1" applyBorder="1" applyAlignment="1" applyProtection="1">
      <alignment horizontal="center" vertical="center"/>
      <protection/>
    </xf>
    <xf numFmtId="0" fontId="8" fillId="4" borderId="39" xfId="0" applyFont="1" applyFill="1" applyBorder="1" applyAlignment="1" applyProtection="1">
      <alignment horizontal="center" vertical="center" wrapText="1"/>
      <protection/>
    </xf>
    <xf numFmtId="0" fontId="8" fillId="4" borderId="39" xfId="0" applyFont="1" applyFill="1" applyBorder="1" applyAlignment="1" applyProtection="1">
      <alignment horizontal="center" vertical="center"/>
      <protection/>
    </xf>
    <xf numFmtId="0" fontId="8" fillId="4" borderId="40" xfId="0" applyFont="1" applyFill="1" applyBorder="1" applyAlignment="1" applyProtection="1">
      <alignment horizontal="center" vertical="center"/>
      <protection/>
    </xf>
    <xf numFmtId="0" fontId="0" fillId="35" borderId="41" xfId="0" applyFill="1" applyBorder="1" applyAlignment="1">
      <alignment horizontal="center" vertical="center"/>
    </xf>
    <xf numFmtId="180" fontId="0" fillId="35" borderId="41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191" fontId="3" fillId="36" borderId="12" xfId="0" applyNumberFormat="1" applyFont="1" applyFill="1" applyBorder="1" applyAlignment="1">
      <alignment horizontal="right" vertical="center" indent="1"/>
    </xf>
    <xf numFmtId="187" fontId="64" fillId="36" borderId="0" xfId="0" applyNumberFormat="1" applyFont="1" applyFill="1" applyAlignment="1">
      <alignment horizontal="center" vertical="center"/>
    </xf>
    <xf numFmtId="191" fontId="3" fillId="36" borderId="42" xfId="0" applyNumberFormat="1" applyFont="1" applyFill="1" applyBorder="1" applyAlignment="1">
      <alignment horizontal="right" vertical="center" indent="1"/>
    </xf>
    <xf numFmtId="190" fontId="3" fillId="36" borderId="29" xfId="0" applyNumberFormat="1" applyFont="1" applyFill="1" applyBorder="1" applyAlignment="1">
      <alignment horizontal="right" vertical="center" indent="1"/>
    </xf>
    <xf numFmtId="191" fontId="3" fillId="36" borderId="43" xfId="0" applyNumberFormat="1" applyFont="1" applyFill="1" applyBorder="1" applyAlignment="1">
      <alignment horizontal="right" vertical="center" indent="1"/>
    </xf>
    <xf numFmtId="191" fontId="3" fillId="36" borderId="24" xfId="0" applyNumberFormat="1" applyFont="1" applyFill="1" applyBorder="1" applyAlignment="1">
      <alignment horizontal="right" vertical="center" indent="1"/>
    </xf>
    <xf numFmtId="191" fontId="3" fillId="36" borderId="32" xfId="0" applyNumberFormat="1" applyFont="1" applyFill="1" applyBorder="1" applyAlignment="1">
      <alignment horizontal="right" vertical="center" indent="1"/>
    </xf>
    <xf numFmtId="0" fontId="22" fillId="36" borderId="12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185" fontId="3" fillId="36" borderId="13" xfId="0" applyNumberFormat="1" applyFont="1" applyFill="1" applyBorder="1" applyAlignment="1">
      <alignment horizontal="center" vertical="center"/>
    </xf>
    <xf numFmtId="185" fontId="3" fillId="36" borderId="28" xfId="0" applyNumberFormat="1" applyFont="1" applyFill="1" applyBorder="1" applyAlignment="1">
      <alignment horizontal="center" vertical="center"/>
    </xf>
    <xf numFmtId="189" fontId="22" fillId="36" borderId="44" xfId="0" applyNumberFormat="1" applyFont="1" applyFill="1" applyBorder="1" applyAlignment="1">
      <alignment horizontal="right" vertical="center"/>
    </xf>
    <xf numFmtId="189" fontId="22" fillId="36" borderId="45" xfId="0" applyNumberFormat="1" applyFont="1" applyFill="1" applyBorder="1" applyAlignment="1">
      <alignment horizontal="right" vertical="center"/>
    </xf>
    <xf numFmtId="191" fontId="65" fillId="36" borderId="12" xfId="0" applyNumberFormat="1" applyFont="1" applyFill="1" applyBorder="1" applyAlignment="1" applyProtection="1">
      <alignment horizontal="right" vertical="center" indent="1"/>
      <protection locked="0"/>
    </xf>
    <xf numFmtId="185" fontId="65" fillId="36" borderId="13" xfId="0" applyNumberFormat="1" applyFont="1" applyFill="1" applyBorder="1" applyAlignment="1" applyProtection="1">
      <alignment horizontal="center" vertical="center"/>
      <protection locked="0"/>
    </xf>
    <xf numFmtId="0" fontId="66" fillId="36" borderId="12" xfId="0" applyFont="1" applyFill="1" applyBorder="1" applyAlignment="1" applyProtection="1">
      <alignment horizontal="center" vertical="center"/>
      <protection locked="0"/>
    </xf>
    <xf numFmtId="0" fontId="66" fillId="36" borderId="43" xfId="0" applyFont="1" applyFill="1" applyBorder="1" applyAlignment="1" applyProtection="1">
      <alignment horizontal="center" vertical="center"/>
      <protection locked="0"/>
    </xf>
    <xf numFmtId="176" fontId="15" fillId="33" borderId="27" xfId="0" applyNumberFormat="1" applyFont="1" applyFill="1" applyBorder="1" applyAlignment="1" applyProtection="1">
      <alignment horizontal="right" vertical="center"/>
      <protection/>
    </xf>
    <xf numFmtId="0" fontId="6" fillId="4" borderId="39" xfId="0" applyFont="1" applyFill="1" applyBorder="1" applyAlignment="1" applyProtection="1">
      <alignment horizontal="center" vertical="center"/>
      <protection/>
    </xf>
    <xf numFmtId="0" fontId="6" fillId="4" borderId="40" xfId="0" applyFont="1" applyFill="1" applyBorder="1" applyAlignment="1" applyProtection="1">
      <alignment horizontal="center" vertical="center"/>
      <protection/>
    </xf>
    <xf numFmtId="0" fontId="9" fillId="4" borderId="46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left" vertical="center"/>
      <protection/>
    </xf>
    <xf numFmtId="192" fontId="13" fillId="33" borderId="20" xfId="0" applyNumberFormat="1" applyFont="1" applyFill="1" applyBorder="1" applyAlignment="1" applyProtection="1">
      <alignment horizontal="right" vertical="center"/>
      <protection locked="0"/>
    </xf>
    <xf numFmtId="184" fontId="13" fillId="33" borderId="34" xfId="0" applyNumberFormat="1" applyFont="1" applyFill="1" applyBorder="1" applyAlignment="1" applyProtection="1">
      <alignment horizontal="right" vertical="center"/>
      <protection/>
    </xf>
    <xf numFmtId="196" fontId="13" fillId="33" borderId="12" xfId="0" applyNumberFormat="1" applyFont="1" applyFill="1" applyBorder="1" applyAlignment="1">
      <alignment horizontal="center" vertical="center"/>
    </xf>
    <xf numFmtId="180" fontId="67" fillId="36" borderId="47" xfId="0" applyNumberFormat="1" applyFont="1" applyFill="1" applyBorder="1" applyAlignment="1">
      <alignment horizontal="center" vertical="center"/>
    </xf>
    <xf numFmtId="180" fontId="67" fillId="36" borderId="47" xfId="0" applyNumberFormat="1" applyFont="1" applyFill="1" applyBorder="1" applyAlignment="1">
      <alignment vertical="center"/>
    </xf>
    <xf numFmtId="183" fontId="7" fillId="33" borderId="48" xfId="0" applyNumberFormat="1" applyFont="1" applyFill="1" applyBorder="1" applyAlignment="1" applyProtection="1">
      <alignment horizontal="center" vertical="center"/>
      <protection locked="0"/>
    </xf>
    <xf numFmtId="183" fontId="5" fillId="0" borderId="48" xfId="0" applyNumberFormat="1" applyFont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right" vertical="center"/>
      <protection/>
    </xf>
    <xf numFmtId="0" fontId="0" fillId="4" borderId="49" xfId="0" applyFill="1" applyBorder="1" applyAlignment="1" applyProtection="1">
      <alignment vertical="center"/>
      <protection/>
    </xf>
    <xf numFmtId="178" fontId="5" fillId="33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49" fontId="5" fillId="33" borderId="52" xfId="0" applyNumberFormat="1" applyFont="1" applyFill="1" applyBorder="1" applyAlignment="1" applyProtection="1">
      <alignment horizontal="left" vertical="center" indent="1"/>
      <protection locked="0"/>
    </xf>
    <xf numFmtId="49" fontId="5" fillId="0" borderId="53" xfId="0" applyNumberFormat="1" applyFont="1" applyBorder="1" applyAlignment="1" applyProtection="1">
      <alignment horizontal="left" vertical="center" indent="1"/>
      <protection locked="0"/>
    </xf>
    <xf numFmtId="49" fontId="5" fillId="0" borderId="54" xfId="0" applyNumberFormat="1" applyFont="1" applyBorder="1" applyAlignment="1" applyProtection="1">
      <alignment horizontal="left" vertical="center" indent="1"/>
      <protection locked="0"/>
    </xf>
    <xf numFmtId="0" fontId="6" fillId="4" borderId="40" xfId="0" applyFont="1" applyFill="1" applyBorder="1" applyAlignment="1" applyProtection="1">
      <alignment horizontal="center" vertical="center"/>
      <protection/>
    </xf>
    <xf numFmtId="0" fontId="5" fillId="4" borderId="40" xfId="0" applyFont="1" applyFill="1" applyBorder="1" applyAlignment="1" applyProtection="1">
      <alignment horizontal="center" vertical="center"/>
      <protection/>
    </xf>
    <xf numFmtId="0" fontId="0" fillId="4" borderId="40" xfId="0" applyFill="1" applyBorder="1" applyAlignment="1" applyProtection="1">
      <alignment horizontal="center" vertical="center"/>
      <protection/>
    </xf>
    <xf numFmtId="0" fontId="6" fillId="4" borderId="35" xfId="0" applyFont="1" applyFill="1" applyBorder="1" applyAlignment="1" applyProtection="1">
      <alignment horizontal="center" vertical="center"/>
      <protection/>
    </xf>
    <xf numFmtId="0" fontId="0" fillId="4" borderId="55" xfId="0" applyFill="1" applyBorder="1" applyAlignment="1" applyProtection="1">
      <alignment vertical="center"/>
      <protection/>
    </xf>
    <xf numFmtId="0" fontId="12" fillId="33" borderId="56" xfId="0" applyFont="1" applyFill="1" applyBorder="1" applyAlignment="1" applyProtection="1">
      <alignment horizontal="left" vertical="center" wrapText="1"/>
      <protection/>
    </xf>
    <xf numFmtId="0" fontId="12" fillId="0" borderId="5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49" fontId="5" fillId="33" borderId="57" xfId="0" applyNumberFormat="1" applyFont="1" applyFill="1" applyBorder="1" applyAlignment="1" applyProtection="1">
      <alignment horizontal="left" vertical="center" indent="1"/>
      <protection locked="0"/>
    </xf>
    <xf numFmtId="49" fontId="5" fillId="0" borderId="58" xfId="0" applyNumberFormat="1" applyFont="1" applyBorder="1" applyAlignment="1" applyProtection="1">
      <alignment horizontal="left" vertical="center" indent="1"/>
      <protection locked="0"/>
    </xf>
    <xf numFmtId="49" fontId="5" fillId="0" borderId="59" xfId="0" applyNumberFormat="1" applyFont="1" applyBorder="1" applyAlignment="1" applyProtection="1">
      <alignment horizontal="left" vertical="center" indent="1"/>
      <protection locked="0"/>
    </xf>
    <xf numFmtId="0" fontId="6" fillId="4" borderId="37" xfId="0" applyFont="1" applyFill="1" applyBorder="1" applyAlignment="1" applyProtection="1">
      <alignment horizontal="center" vertical="center"/>
      <protection/>
    </xf>
    <xf numFmtId="0" fontId="0" fillId="4" borderId="60" xfId="0" applyFill="1" applyBorder="1" applyAlignment="1" applyProtection="1">
      <alignment vertical="center"/>
      <protection/>
    </xf>
    <xf numFmtId="0" fontId="10" fillId="34" borderId="61" xfId="0" applyFont="1" applyFill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49" fontId="8" fillId="33" borderId="6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4" xfId="0" applyNumberFormat="1" applyBorder="1" applyAlignment="1" applyProtection="1">
      <alignment horizontal="left" vertical="center" indent="1"/>
      <protection locked="0"/>
    </xf>
    <xf numFmtId="49" fontId="0" fillId="0" borderId="65" xfId="0" applyNumberFormat="1" applyBorder="1" applyAlignment="1" applyProtection="1">
      <alignment horizontal="left" vertical="center" indent="1"/>
      <protection locked="0"/>
    </xf>
    <xf numFmtId="49" fontId="8" fillId="33" borderId="52" xfId="0" applyNumberFormat="1" applyFont="1" applyFill="1" applyBorder="1" applyAlignment="1" applyProtection="1">
      <alignment horizontal="left" vertical="center" indent="1"/>
      <protection locked="0"/>
    </xf>
    <xf numFmtId="49" fontId="0" fillId="0" borderId="53" xfId="0" applyNumberFormat="1" applyBorder="1" applyAlignment="1" applyProtection="1">
      <alignment horizontal="left" vertical="center" indent="1"/>
      <protection locked="0"/>
    </xf>
    <xf numFmtId="49" fontId="0" fillId="0" borderId="54" xfId="0" applyNumberFormat="1" applyBorder="1" applyAlignment="1" applyProtection="1">
      <alignment horizontal="left" vertical="center" indent="1"/>
      <protection locked="0"/>
    </xf>
    <xf numFmtId="49" fontId="12" fillId="33" borderId="66" xfId="0" applyNumberFormat="1" applyFont="1" applyFill="1" applyBorder="1" applyAlignment="1" applyProtection="1">
      <alignment horizontal="left" vertical="center" indent="1"/>
      <protection/>
    </xf>
    <xf numFmtId="0" fontId="12" fillId="33" borderId="24" xfId="0" applyNumberFormat="1" applyFont="1" applyFill="1" applyBorder="1" applyAlignment="1" applyProtection="1">
      <alignment horizontal="left" vertical="center" indent="1"/>
      <protection/>
    </xf>
    <xf numFmtId="49" fontId="12" fillId="33" borderId="14" xfId="0" applyNumberFormat="1" applyFont="1" applyFill="1" applyBorder="1" applyAlignment="1" applyProtection="1">
      <alignment horizontal="left" vertical="center" indent="1"/>
      <protection/>
    </xf>
    <xf numFmtId="0" fontId="12" fillId="33" borderId="12" xfId="0" applyNumberFormat="1" applyFont="1" applyFill="1" applyBorder="1" applyAlignment="1" applyProtection="1">
      <alignment horizontal="left" vertical="center" indent="1"/>
      <protection/>
    </xf>
    <xf numFmtId="14" fontId="5" fillId="37" borderId="67" xfId="0" applyNumberFormat="1" applyFont="1" applyFill="1" applyBorder="1" applyAlignment="1" applyProtection="1">
      <alignment horizontal="right" vertical="center"/>
      <protection/>
    </xf>
    <xf numFmtId="14" fontId="0" fillId="33" borderId="68" xfId="0" applyNumberFormat="1" applyFont="1" applyFill="1" applyBorder="1" applyAlignment="1">
      <alignment horizontal="right" vertical="center"/>
    </xf>
    <xf numFmtId="0" fontId="8" fillId="4" borderId="45" xfId="0" applyFont="1" applyFill="1" applyBorder="1" applyAlignment="1" applyProtection="1">
      <alignment horizontal="right" vertical="center"/>
      <protection/>
    </xf>
    <xf numFmtId="0" fontId="0" fillId="4" borderId="69" xfId="0" applyFill="1" applyBorder="1" applyAlignment="1" applyProtection="1">
      <alignment horizontal="right" vertical="center"/>
      <protection/>
    </xf>
    <xf numFmtId="0" fontId="0" fillId="4" borderId="28" xfId="0" applyFill="1" applyBorder="1" applyAlignment="1" applyProtection="1">
      <alignment horizontal="right" vertical="center"/>
      <protection/>
    </xf>
    <xf numFmtId="0" fontId="12" fillId="4" borderId="44" xfId="0" applyFont="1" applyFill="1" applyBorder="1" applyAlignment="1" applyProtection="1">
      <alignment horizontal="center" vertical="center"/>
      <protection/>
    </xf>
    <xf numFmtId="0" fontId="18" fillId="4" borderId="13" xfId="0" applyFont="1" applyFill="1" applyBorder="1" applyAlignment="1" applyProtection="1">
      <alignment horizontal="center" vertical="center"/>
      <protection/>
    </xf>
    <xf numFmtId="0" fontId="13" fillId="37" borderId="12" xfId="0" applyFont="1" applyFill="1" applyBorder="1" applyAlignment="1" applyProtection="1">
      <alignment horizontal="right" vertical="center"/>
      <protection locked="0"/>
    </xf>
    <xf numFmtId="0" fontId="13" fillId="37" borderId="20" xfId="0" applyFont="1" applyFill="1" applyBorder="1" applyAlignment="1" applyProtection="1">
      <alignment horizontal="right" vertical="center"/>
      <protection locked="0"/>
    </xf>
    <xf numFmtId="0" fontId="8" fillId="4" borderId="20" xfId="0" applyFont="1" applyFill="1" applyBorder="1" applyAlignment="1" applyProtection="1">
      <alignment horizontal="right" vertical="center"/>
      <protection/>
    </xf>
    <xf numFmtId="0" fontId="8" fillId="4" borderId="13" xfId="0" applyFont="1" applyFill="1" applyBorder="1" applyAlignment="1" applyProtection="1">
      <alignment horizontal="right" vertical="center"/>
      <protection/>
    </xf>
    <xf numFmtId="0" fontId="8" fillId="4" borderId="70" xfId="0" applyFont="1" applyFill="1" applyBorder="1" applyAlignment="1" applyProtection="1">
      <alignment horizontal="right" vertical="center"/>
      <protection/>
    </xf>
    <xf numFmtId="0" fontId="8" fillId="4" borderId="70" xfId="0" applyFont="1" applyFill="1" applyBorder="1" applyAlignment="1">
      <alignment horizontal="right" vertical="center"/>
    </xf>
    <xf numFmtId="0" fontId="5" fillId="37" borderId="71" xfId="0" applyFont="1" applyFill="1" applyBorder="1" applyAlignment="1" applyProtection="1">
      <alignment horizontal="left" vertical="center"/>
      <protection/>
    </xf>
    <xf numFmtId="0" fontId="5" fillId="0" borderId="70" xfId="0" applyFont="1" applyBorder="1" applyAlignment="1">
      <alignment vertical="center"/>
    </xf>
    <xf numFmtId="0" fontId="8" fillId="33" borderId="26" xfId="0" applyFont="1" applyFill="1" applyBorder="1" applyAlignment="1" applyProtection="1">
      <alignment horizontal="left" vertical="center" indent="1"/>
      <protection locked="0"/>
    </xf>
    <xf numFmtId="0" fontId="0" fillId="33" borderId="56" xfId="0" applyFill="1" applyBorder="1" applyAlignment="1" applyProtection="1">
      <alignment horizontal="left" vertical="center" indent="1"/>
      <protection locked="0"/>
    </xf>
    <xf numFmtId="0" fontId="8" fillId="4" borderId="40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8" fillId="4" borderId="46" xfId="0" applyFont="1" applyFill="1" applyBorder="1" applyAlignment="1" applyProtection="1">
      <alignment horizontal="center" vertical="center"/>
      <protection/>
    </xf>
    <xf numFmtId="0" fontId="8" fillId="4" borderId="39" xfId="0" applyFont="1" applyFill="1" applyBorder="1" applyAlignment="1" applyProtection="1">
      <alignment horizontal="center" vertical="center"/>
      <protection/>
    </xf>
    <xf numFmtId="49" fontId="12" fillId="33" borderId="15" xfId="0" applyNumberFormat="1" applyFont="1" applyFill="1" applyBorder="1" applyAlignment="1" applyProtection="1">
      <alignment horizontal="left" vertical="center" indent="1"/>
      <protection/>
    </xf>
    <xf numFmtId="0" fontId="12" fillId="33" borderId="10" xfId="0" applyNumberFormat="1" applyFont="1" applyFill="1" applyBorder="1" applyAlignment="1" applyProtection="1">
      <alignment horizontal="left" vertical="center" indent="1"/>
      <protection/>
    </xf>
    <xf numFmtId="49" fontId="8" fillId="33" borderId="67" xfId="0" applyNumberFormat="1" applyFont="1" applyFill="1" applyBorder="1" applyAlignment="1" applyProtection="1">
      <alignment vertical="center"/>
      <protection locked="0"/>
    </xf>
    <xf numFmtId="49" fontId="0" fillId="0" borderId="68" xfId="0" applyNumberFormat="1" applyBorder="1" applyAlignment="1" applyProtection="1">
      <alignment vertical="center"/>
      <protection locked="0"/>
    </xf>
    <xf numFmtId="49" fontId="0" fillId="0" borderId="33" xfId="0" applyNumberFormat="1" applyBorder="1" applyAlignment="1" applyProtection="1">
      <alignment vertical="center"/>
      <protection locked="0"/>
    </xf>
    <xf numFmtId="49" fontId="8" fillId="33" borderId="44" xfId="0" applyNumberFormat="1" applyFont="1" applyFill="1" applyBorder="1" applyAlignment="1" applyProtection="1">
      <alignment vertical="center"/>
      <protection locked="0"/>
    </xf>
    <xf numFmtId="49" fontId="0" fillId="0" borderId="72" xfId="0" applyNumberFormat="1" applyBorder="1" applyAlignment="1" applyProtection="1">
      <alignment vertical="center"/>
      <protection locked="0"/>
    </xf>
    <xf numFmtId="49" fontId="0" fillId="0" borderId="31" xfId="0" applyNumberFormat="1" applyBorder="1" applyAlignment="1" applyProtection="1">
      <alignment vertical="center"/>
      <protection locked="0"/>
    </xf>
    <xf numFmtId="49" fontId="8" fillId="33" borderId="45" xfId="0" applyNumberFormat="1" applyFont="1" applyFill="1" applyBorder="1" applyAlignment="1" applyProtection="1">
      <alignment vertical="center"/>
      <protection locked="0"/>
    </xf>
    <xf numFmtId="49" fontId="0" fillId="0" borderId="69" xfId="0" applyNumberFormat="1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49" fontId="8" fillId="33" borderId="72" xfId="0" applyNumberFormat="1" applyFont="1" applyFill="1" applyBorder="1" applyAlignment="1" applyProtection="1">
      <alignment vertical="center"/>
      <protection locked="0"/>
    </xf>
    <xf numFmtId="49" fontId="8" fillId="33" borderId="31" xfId="0" applyNumberFormat="1" applyFont="1" applyFill="1" applyBorder="1" applyAlignment="1" applyProtection="1">
      <alignment vertical="center"/>
      <protection locked="0"/>
    </xf>
    <xf numFmtId="0" fontId="7" fillId="36" borderId="67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22" fillId="36" borderId="44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36" borderId="4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9"/>
      </font>
    </dxf>
    <dxf>
      <font>
        <color indexed="12"/>
      </font>
    </dxf>
    <dxf>
      <font>
        <color indexed="9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name val="ＭＳ Ｐゴシック"/>
        <color rgb="FFFF0000"/>
      </font>
    </dxf>
    <dxf>
      <font>
        <name val="ＭＳ Ｐゴシック"/>
        <color rgb="FF0000FF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FFFF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みるの体重管理</a:t>
            </a:r>
          </a:p>
        </c:rich>
      </c:tx>
      <c:layout>
        <c:manualLayout>
          <c:xMode val="factor"/>
          <c:yMode val="factor"/>
          <c:x val="-0.03175"/>
          <c:y val="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2675"/>
          <c:w val="0.93425"/>
          <c:h val="0.84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name>予測・対数近似</c:nam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R² = 0.6659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'体重の記録'!$F$2:$F$121</c:f>
              <c:numCache>
                <c:ptCount val="1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</c:numCache>
            </c:numRef>
          </c:cat>
          <c:val>
            <c:numRef>
              <c:f>'体重の記録'!$D$2:$D$144</c:f>
              <c:numCache>
                <c:ptCount val="143"/>
                <c:pt idx="0">
                  <c:v>5.93</c:v>
                </c:pt>
                <c:pt idx="1">
                  <c:v>5.93</c:v>
                </c:pt>
                <c:pt idx="2">
                  <c:v>6.36</c:v>
                </c:pt>
                <c:pt idx="3">
                  <c:v>6.6</c:v>
                </c:pt>
                <c:pt idx="4">
                  <c:v>6.77</c:v>
                </c:pt>
                <c:pt idx="5">
                  <c:v>6.6</c:v>
                </c:pt>
                <c:pt idx="6">
                  <c:v>6.8</c:v>
                </c:pt>
                <c:pt idx="7">
                  <c:v>6.8</c:v>
                </c:pt>
                <c:pt idx="8">
                  <c:v>7</c:v>
                </c:pt>
                <c:pt idx="9">
                  <c:v>7</c:v>
                </c:pt>
                <c:pt idx="10">
                  <c:v>7.3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7.2</c:v>
                </c:pt>
                <c:pt idx="16">
                  <c:v>6.9</c:v>
                </c:pt>
                <c:pt idx="17">
                  <c:v>6.9</c:v>
                </c:pt>
                <c:pt idx="18">
                  <c:v>7.1</c:v>
                </c:pt>
                <c:pt idx="19">
                  <c:v>6.9</c:v>
                </c:pt>
                <c:pt idx="20">
                  <c:v>6.8</c:v>
                </c:pt>
                <c:pt idx="21">
                  <c:v>7.3</c:v>
                </c:pt>
                <c:pt idx="22">
                  <c:v>6.5</c:v>
                </c:pt>
                <c:pt idx="23">
                  <c:v>6.6</c:v>
                </c:pt>
                <c:pt idx="24">
                  <c:v>6.6</c:v>
                </c:pt>
                <c:pt idx="25">
                  <c:v>6.8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6.1</c:v>
                </c:pt>
                <c:pt idx="31">
                  <c:v>5.9</c:v>
                </c:pt>
                <c:pt idx="32">
                  <c:v>6.5</c:v>
                </c:pt>
                <c:pt idx="33">
                  <c:v>6.4</c:v>
                </c:pt>
                <c:pt idx="34">
                  <c:v>6.2</c:v>
                </c:pt>
                <c:pt idx="35">
                  <c:v>6.2</c:v>
                </c:pt>
                <c:pt idx="36">
                  <c:v>6.5</c:v>
                </c:pt>
                <c:pt idx="37">
                  <c:v>6.7</c:v>
                </c:pt>
                <c:pt idx="38">
                  <c:v>6.2</c:v>
                </c:pt>
                <c:pt idx="39">
                  <c:v>6.4</c:v>
                </c:pt>
                <c:pt idx="40">
                  <c:v>6.4</c:v>
                </c:pt>
                <c:pt idx="41">
                  <c:v>6.5</c:v>
                </c:pt>
                <c:pt idx="42">
                  <c:v>6.1</c:v>
                </c:pt>
                <c:pt idx="43">
                  <c:v>6.2</c:v>
                </c:pt>
                <c:pt idx="44">
                  <c:v>6.7</c:v>
                </c:pt>
                <c:pt idx="45">
                  <c:v>6.4</c:v>
                </c:pt>
                <c:pt idx="46">
                  <c:v>6.2</c:v>
                </c:pt>
                <c:pt idx="47">
                  <c:v>6.2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6.2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6.2</c:v>
                </c:pt>
                <c:pt idx="57">
                  <c:v>6.4</c:v>
                </c:pt>
                <c:pt idx="58">
                  <c:v>6.2</c:v>
                </c:pt>
                <c:pt idx="59">
                  <c:v>6.4</c:v>
                </c:pt>
                <c:pt idx="60">
                  <c:v>6.2</c:v>
                </c:pt>
                <c:pt idx="61">
                  <c:v>6.2</c:v>
                </c:pt>
                <c:pt idx="62">
                  <c:v>5.8</c:v>
                </c:pt>
                <c:pt idx="63">
                  <c:v>6</c:v>
                </c:pt>
                <c:pt idx="64">
                  <c:v>6.1</c:v>
                </c:pt>
                <c:pt idx="65">
                  <c:v>6</c:v>
                </c:pt>
                <c:pt idx="66">
                  <c:v>6</c:v>
                </c:pt>
                <c:pt idx="67">
                  <c:v>6.2</c:v>
                </c:pt>
                <c:pt idx="68">
                  <c:v>5.8</c:v>
                </c:pt>
                <c:pt idx="69">
                  <c:v>5.8</c:v>
                </c:pt>
                <c:pt idx="70">
                  <c:v>5.8</c:v>
                </c:pt>
                <c:pt idx="71">
                  <c:v>5.8</c:v>
                </c:pt>
                <c:pt idx="72">
                  <c:v>6</c:v>
                </c:pt>
                <c:pt idx="73">
                  <c:v>5.8</c:v>
                </c:pt>
                <c:pt idx="74">
                  <c:v>5.6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6.2</c:v>
                </c:pt>
                <c:pt idx="79">
                  <c:v>6.15</c:v>
                </c:pt>
                <c:pt idx="80">
                  <c:v>6.15</c:v>
                </c:pt>
                <c:pt idx="81">
                  <c:v>6.15</c:v>
                </c:pt>
                <c:pt idx="82">
                  <c:v>6.15</c:v>
                </c:pt>
                <c:pt idx="83">
                  <c:v>6.15</c:v>
                </c:pt>
                <c:pt idx="84">
                  <c:v>6.2</c:v>
                </c:pt>
                <c:pt idx="85">
                  <c:v>6.15</c:v>
                </c:pt>
                <c:pt idx="86">
                  <c:v>6.25</c:v>
                </c:pt>
                <c:pt idx="87">
                  <c:v>6</c:v>
                </c:pt>
                <c:pt idx="88">
                  <c:v>6.05</c:v>
                </c:pt>
                <c:pt idx="89">
                  <c:v>5.8</c:v>
                </c:pt>
                <c:pt idx="90">
                  <c:v>5.75</c:v>
                </c:pt>
                <c:pt idx="91">
                  <c:v>5.85</c:v>
                </c:pt>
                <c:pt idx="92">
                  <c:v>5.85</c:v>
                </c:pt>
                <c:pt idx="93">
                  <c:v>5.8</c:v>
                </c:pt>
                <c:pt idx="94">
                  <c:v>5.9</c:v>
                </c:pt>
                <c:pt idx="95">
                  <c:v>5.9</c:v>
                </c:pt>
                <c:pt idx="96">
                  <c:v>5.8</c:v>
                </c:pt>
                <c:pt idx="97">
                  <c:v>5.85</c:v>
                </c:pt>
                <c:pt idx="98">
                  <c:v>5.85</c:v>
                </c:pt>
                <c:pt idx="99">
                  <c:v>5.85</c:v>
                </c:pt>
                <c:pt idx="100">
                  <c:v>5.85</c:v>
                </c:pt>
                <c:pt idx="101">
                  <c:v>5.85</c:v>
                </c:pt>
                <c:pt idx="102">
                  <c:v>5.85</c:v>
                </c:pt>
                <c:pt idx="103">
                  <c:v>5.85</c:v>
                </c:pt>
                <c:pt idx="104">
                  <c:v>5.85</c:v>
                </c:pt>
                <c:pt idx="105">
                  <c:v>5.85</c:v>
                </c:pt>
                <c:pt idx="106">
                  <c:v>5.85</c:v>
                </c:pt>
                <c:pt idx="107">
                  <c:v>5.85</c:v>
                </c:pt>
                <c:pt idx="108">
                  <c:v>5.85</c:v>
                </c:pt>
                <c:pt idx="109">
                  <c:v>5.85</c:v>
                </c:pt>
                <c:pt idx="110">
                  <c:v>5.85</c:v>
                </c:pt>
                <c:pt idx="111">
                  <c:v>5.85</c:v>
                </c:pt>
                <c:pt idx="112">
                  <c:v>5.85</c:v>
                </c:pt>
                <c:pt idx="113">
                  <c:v>5.85</c:v>
                </c:pt>
                <c:pt idx="114">
                  <c:v>5.85</c:v>
                </c:pt>
                <c:pt idx="115">
                  <c:v>5.85</c:v>
                </c:pt>
                <c:pt idx="116">
                  <c:v>5.85</c:v>
                </c:pt>
                <c:pt idx="117">
                  <c:v>5.85</c:v>
                </c:pt>
                <c:pt idx="118">
                  <c:v>5.85</c:v>
                </c:pt>
                <c:pt idx="119">
                  <c:v>5.85</c:v>
                </c:pt>
                <c:pt idx="120">
                  <c:v>5.85</c:v>
                </c:pt>
                <c:pt idx="121">
                  <c:v>5.85</c:v>
                </c:pt>
                <c:pt idx="122">
                  <c:v>5.85</c:v>
                </c:pt>
                <c:pt idx="123">
                  <c:v>5.85</c:v>
                </c:pt>
                <c:pt idx="124">
                  <c:v>5.85</c:v>
                </c:pt>
                <c:pt idx="125">
                  <c:v>5.85</c:v>
                </c:pt>
                <c:pt idx="126">
                  <c:v>5.85</c:v>
                </c:pt>
                <c:pt idx="127">
                  <c:v>5.85</c:v>
                </c:pt>
                <c:pt idx="128">
                  <c:v>5.85</c:v>
                </c:pt>
                <c:pt idx="129">
                  <c:v>5.85</c:v>
                </c:pt>
                <c:pt idx="130">
                  <c:v>5.85</c:v>
                </c:pt>
                <c:pt idx="131">
                  <c:v>5.85</c:v>
                </c:pt>
                <c:pt idx="132">
                  <c:v>5.85</c:v>
                </c:pt>
                <c:pt idx="133">
                  <c:v>5.85</c:v>
                </c:pt>
                <c:pt idx="134">
                  <c:v>5.85</c:v>
                </c:pt>
                <c:pt idx="135">
                  <c:v>5.85</c:v>
                </c:pt>
                <c:pt idx="136">
                  <c:v>5.85</c:v>
                </c:pt>
                <c:pt idx="137">
                  <c:v>5.85</c:v>
                </c:pt>
                <c:pt idx="138">
                  <c:v>5.85</c:v>
                </c:pt>
                <c:pt idx="139">
                  <c:v>5.85</c:v>
                </c:pt>
                <c:pt idx="140">
                  <c:v>5.85</c:v>
                </c:pt>
                <c:pt idx="141">
                  <c:v>5.85</c:v>
                </c:pt>
                <c:pt idx="142">
                  <c:v>5.85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CCFF"/>
              </a:solidFill>
              <a:prstDash val="sysDot"/>
            </a:ln>
          </c:spPr>
        </c:dropLines>
        <c:marker val="1"/>
        <c:axId val="6461846"/>
        <c:axId val="58156615"/>
      </c:lineChart>
      <c:catAx>
        <c:axId val="646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 →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CC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56615"/>
        <c:crosses val="autoZero"/>
        <c:auto val="1"/>
        <c:lblOffset val="300"/>
        <c:tickLblSkip val="10"/>
        <c:tickMarkSkip val="5"/>
        <c:noMultiLvlLbl val="0"/>
      </c:catAx>
      <c:valAx>
        <c:axId val="58156615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体重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4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0.0_ " sourceLinked="0"/>
        <c:majorTickMark val="out"/>
        <c:minorTickMark val="cross"/>
        <c:tickLblPos val="nextTo"/>
        <c:spPr>
          <a:ln w="25400">
            <a:solidFill>
              <a:srgbClr val="00CC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1846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1968503937007874" right="0.2362204724409449" top="0.2362204724409449" bottom="0.1968503937007874" header="0.15748031496062992" footer="0.15748031496062992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153275"/>
    <xdr:graphicFrame>
      <xdr:nvGraphicFramePr>
        <xdr:cNvPr id="1" name="Chart 1"/>
        <xdr:cNvGraphicFramePr/>
      </xdr:nvGraphicFramePr>
      <xdr:xfrm>
        <a:off x="0" y="0"/>
        <a:ext cx="1027747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zoomScaleSheetLayoutView="100" zoomScalePageLayoutView="0" workbookViewId="0" topLeftCell="A1">
      <selection activeCell="A1" sqref="A1"/>
    </sheetView>
  </sheetViews>
  <sheetFormatPr defaultColWidth="16.625" defaultRowHeight="24" customHeight="1"/>
  <cols>
    <col min="1" max="1" width="1.625" style="42" customWidth="1"/>
    <col min="2" max="2" width="6.625" style="42" customWidth="1"/>
    <col min="3" max="3" width="28.625" style="42" customWidth="1"/>
    <col min="4" max="4" width="8.625" style="42" customWidth="1"/>
    <col min="5" max="5" width="14.625" style="42" customWidth="1"/>
    <col min="6" max="6" width="10.125" style="42" customWidth="1"/>
    <col min="7" max="7" width="9.125" style="42" customWidth="1"/>
    <col min="8" max="8" width="3.625" style="42" customWidth="1"/>
    <col min="9" max="9" width="11.625" style="42" customWidth="1"/>
    <col min="10" max="10" width="0.875" style="42" customWidth="1"/>
    <col min="11" max="16384" width="16.625" style="42" customWidth="1"/>
  </cols>
  <sheetData>
    <row r="1" ht="9.75" customHeight="1"/>
    <row r="2" spans="2:9" ht="27" customHeight="1">
      <c r="B2" s="105" t="s">
        <v>65</v>
      </c>
      <c r="C2" s="106"/>
      <c r="D2" s="106"/>
      <c r="E2" s="106"/>
      <c r="F2" s="106"/>
      <c r="G2" s="106"/>
      <c r="H2" s="106"/>
      <c r="I2" s="106"/>
    </row>
    <row r="3" spans="2:12" ht="27" customHeight="1">
      <c r="B3" s="96" t="s">
        <v>11</v>
      </c>
      <c r="C3" s="97" t="s">
        <v>0</v>
      </c>
      <c r="D3" s="97" t="s">
        <v>1</v>
      </c>
      <c r="E3" s="114" t="s">
        <v>7</v>
      </c>
      <c r="F3" s="115"/>
      <c r="G3" s="114" t="s">
        <v>2</v>
      </c>
      <c r="H3" s="116"/>
      <c r="I3" s="98" t="s">
        <v>13</v>
      </c>
      <c r="L3" s="62" t="s">
        <v>41</v>
      </c>
    </row>
    <row r="4" spans="2:12" ht="27" customHeight="1">
      <c r="B4" s="9" t="s">
        <v>21</v>
      </c>
      <c r="C4" s="1" t="s">
        <v>61</v>
      </c>
      <c r="D4" s="10" t="s">
        <v>8</v>
      </c>
      <c r="E4" s="15">
        <v>387</v>
      </c>
      <c r="F4" s="2" t="s">
        <v>62</v>
      </c>
      <c r="G4" s="19">
        <v>8</v>
      </c>
      <c r="H4" s="3" t="s">
        <v>5</v>
      </c>
      <c r="I4" s="43">
        <f>(INT(L4*100))/100</f>
        <v>30.96</v>
      </c>
      <c r="L4" s="62">
        <f>IF(F4="Kcal/Kg",E4*G4/1000,IF(F4="Kcal/100g",E4*G4/100,E4*G4))</f>
        <v>30.96</v>
      </c>
    </row>
    <row r="5" spans="2:12" ht="27" customHeight="1">
      <c r="B5" s="8" t="s">
        <v>21</v>
      </c>
      <c r="C5" s="1" t="s">
        <v>72</v>
      </c>
      <c r="D5" s="5" t="s">
        <v>8</v>
      </c>
      <c r="E5" s="16">
        <v>380</v>
      </c>
      <c r="F5" s="2" t="s">
        <v>62</v>
      </c>
      <c r="G5" s="19">
        <v>8</v>
      </c>
      <c r="H5" s="3" t="s">
        <v>14</v>
      </c>
      <c r="I5" s="43">
        <f aca="true" t="shared" si="0" ref="I5:I17">(INT(L5*100))/100</f>
        <v>30.4</v>
      </c>
      <c r="L5" s="62">
        <f aca="true" t="shared" si="1" ref="L5:L17">IF(F5="Kcal/Kg",E5*G5/1000,IF(F5="Kcal/100g",E5*G5/100,E5*G5))</f>
        <v>30.4</v>
      </c>
    </row>
    <row r="6" spans="2:12" ht="27" customHeight="1">
      <c r="B6" s="8" t="s">
        <v>21</v>
      </c>
      <c r="C6" s="4" t="s">
        <v>73</v>
      </c>
      <c r="D6" s="5" t="s">
        <v>8</v>
      </c>
      <c r="E6" s="16">
        <v>350</v>
      </c>
      <c r="F6" s="2" t="s">
        <v>62</v>
      </c>
      <c r="G6" s="19">
        <v>8</v>
      </c>
      <c r="H6" s="3" t="s">
        <v>14</v>
      </c>
      <c r="I6" s="43">
        <f t="shared" si="0"/>
        <v>28</v>
      </c>
      <c r="L6" s="62">
        <f t="shared" si="1"/>
        <v>28</v>
      </c>
    </row>
    <row r="7" spans="2:12" ht="27" customHeight="1">
      <c r="B7" s="8" t="s">
        <v>21</v>
      </c>
      <c r="C7" s="4" t="s">
        <v>52</v>
      </c>
      <c r="D7" s="5" t="s">
        <v>12</v>
      </c>
      <c r="E7" s="16">
        <v>69</v>
      </c>
      <c r="F7" s="2" t="s">
        <v>62</v>
      </c>
      <c r="G7" s="19">
        <v>85</v>
      </c>
      <c r="H7" s="3" t="s">
        <v>5</v>
      </c>
      <c r="I7" s="43">
        <f t="shared" si="0"/>
        <v>58.65</v>
      </c>
      <c r="L7" s="62">
        <f t="shared" si="1"/>
        <v>58.65</v>
      </c>
    </row>
    <row r="8" spans="2:12" ht="27" customHeight="1">
      <c r="B8" s="8" t="s">
        <v>21</v>
      </c>
      <c r="C8" s="4" t="s">
        <v>67</v>
      </c>
      <c r="D8" s="5" t="s">
        <v>66</v>
      </c>
      <c r="E8" s="16">
        <v>40</v>
      </c>
      <c r="F8" s="2" t="s">
        <v>68</v>
      </c>
      <c r="G8" s="19">
        <v>0.5</v>
      </c>
      <c r="H8" s="3" t="s">
        <v>69</v>
      </c>
      <c r="I8" s="43">
        <f t="shared" si="0"/>
        <v>20</v>
      </c>
      <c r="L8" s="62">
        <f t="shared" si="1"/>
        <v>20</v>
      </c>
    </row>
    <row r="9" spans="2:12" ht="27" customHeight="1">
      <c r="B9" s="8"/>
      <c r="C9" s="4" t="s">
        <v>60</v>
      </c>
      <c r="D9" s="5"/>
      <c r="E9" s="16"/>
      <c r="F9" s="2"/>
      <c r="G9" s="19">
        <v>0</v>
      </c>
      <c r="H9" s="3"/>
      <c r="I9" s="43">
        <f t="shared" si="0"/>
        <v>0</v>
      </c>
      <c r="L9" s="62">
        <f t="shared" si="1"/>
        <v>0</v>
      </c>
    </row>
    <row r="10" spans="2:12" ht="27" customHeight="1">
      <c r="B10" s="8"/>
      <c r="C10" s="4" t="s">
        <v>60</v>
      </c>
      <c r="D10" s="5"/>
      <c r="E10" s="16"/>
      <c r="F10" s="6"/>
      <c r="G10" s="20"/>
      <c r="H10" s="7"/>
      <c r="I10" s="43">
        <f t="shared" si="0"/>
        <v>0</v>
      </c>
      <c r="L10" s="62">
        <f t="shared" si="1"/>
        <v>0</v>
      </c>
    </row>
    <row r="11" spans="2:12" ht="27" customHeight="1">
      <c r="B11" s="8"/>
      <c r="C11" s="4" t="s">
        <v>60</v>
      </c>
      <c r="D11" s="5"/>
      <c r="E11" s="16"/>
      <c r="F11" s="6"/>
      <c r="G11" s="20"/>
      <c r="H11" s="7"/>
      <c r="I11" s="43">
        <f t="shared" si="0"/>
        <v>0</v>
      </c>
      <c r="L11" s="62">
        <f t="shared" si="1"/>
        <v>0</v>
      </c>
    </row>
    <row r="12" spans="2:12" ht="27" customHeight="1">
      <c r="B12" s="8"/>
      <c r="C12" s="4" t="s">
        <v>60</v>
      </c>
      <c r="D12" s="5"/>
      <c r="E12" s="16"/>
      <c r="F12" s="6"/>
      <c r="G12" s="20"/>
      <c r="H12" s="7"/>
      <c r="I12" s="43">
        <f t="shared" si="0"/>
        <v>0</v>
      </c>
      <c r="L12" s="62">
        <f t="shared" si="1"/>
        <v>0</v>
      </c>
    </row>
    <row r="13" spans="2:12" ht="27" customHeight="1">
      <c r="B13" s="8"/>
      <c r="C13" s="4" t="s">
        <v>22</v>
      </c>
      <c r="D13" s="5"/>
      <c r="E13" s="16"/>
      <c r="F13" s="6"/>
      <c r="G13" s="20"/>
      <c r="H13" s="7"/>
      <c r="I13" s="43">
        <f t="shared" si="0"/>
        <v>0</v>
      </c>
      <c r="L13" s="62">
        <f t="shared" si="1"/>
        <v>0</v>
      </c>
    </row>
    <row r="14" spans="2:12" ht="27" customHeight="1">
      <c r="B14" s="8"/>
      <c r="C14" s="4" t="s">
        <v>22</v>
      </c>
      <c r="D14" s="5"/>
      <c r="E14" s="16">
        <v>0</v>
      </c>
      <c r="F14" s="6"/>
      <c r="G14" s="20">
        <v>0</v>
      </c>
      <c r="H14" s="7"/>
      <c r="I14" s="43">
        <f t="shared" si="0"/>
        <v>0</v>
      </c>
      <c r="L14" s="62">
        <f t="shared" si="1"/>
        <v>0</v>
      </c>
    </row>
    <row r="15" spans="2:12" ht="27" customHeight="1">
      <c r="B15" s="8"/>
      <c r="C15" s="4" t="s">
        <v>60</v>
      </c>
      <c r="D15" s="5"/>
      <c r="E15" s="16"/>
      <c r="F15" s="6"/>
      <c r="G15" s="20"/>
      <c r="H15" s="7"/>
      <c r="I15" s="43">
        <f t="shared" si="0"/>
        <v>0</v>
      </c>
      <c r="L15" s="62">
        <f t="shared" si="1"/>
        <v>0</v>
      </c>
    </row>
    <row r="16" spans="2:12" ht="27" customHeight="1">
      <c r="B16" s="8"/>
      <c r="C16" s="4" t="s">
        <v>60</v>
      </c>
      <c r="D16" s="5"/>
      <c r="E16" s="16"/>
      <c r="F16" s="6"/>
      <c r="G16" s="20"/>
      <c r="H16" s="7"/>
      <c r="I16" s="43">
        <f t="shared" si="0"/>
        <v>0</v>
      </c>
      <c r="L16" s="62">
        <f t="shared" si="1"/>
        <v>0</v>
      </c>
    </row>
    <row r="17" spans="2:12" ht="27" customHeight="1">
      <c r="B17" s="11"/>
      <c r="C17" s="12" t="s">
        <v>22</v>
      </c>
      <c r="D17" s="13"/>
      <c r="E17" s="17">
        <v>0</v>
      </c>
      <c r="F17" s="14"/>
      <c r="G17" s="21">
        <v>0</v>
      </c>
      <c r="H17" s="18"/>
      <c r="I17" s="43">
        <f t="shared" si="0"/>
        <v>0</v>
      </c>
      <c r="L17" s="62">
        <f t="shared" si="1"/>
        <v>0</v>
      </c>
    </row>
    <row r="18" spans="2:9" ht="27" customHeight="1">
      <c r="B18" s="107" t="s">
        <v>71</v>
      </c>
      <c r="C18" s="108"/>
      <c r="D18" s="108"/>
      <c r="E18" s="108"/>
      <c r="F18" s="108"/>
      <c r="G18" s="108"/>
      <c r="H18" s="108"/>
      <c r="I18" s="95">
        <f>SUM(I4:I17)</f>
        <v>168.01</v>
      </c>
    </row>
    <row r="19" spans="2:9" ht="27" customHeight="1">
      <c r="B19" s="109">
        <v>45199</v>
      </c>
      <c r="C19" s="110"/>
      <c r="D19" s="68" t="s">
        <v>4</v>
      </c>
      <c r="E19" s="101">
        <f>'体重の記録'!D241</f>
        <v>5.85</v>
      </c>
      <c r="F19" s="99" t="s">
        <v>3</v>
      </c>
      <c r="G19" s="117" t="s">
        <v>51</v>
      </c>
      <c r="H19" s="118"/>
      <c r="I19" s="44">
        <f>IF(F19="g",E19*E20/1000,IF(F19="Kg",E19*E20,0))</f>
        <v>163.79999999999998</v>
      </c>
    </row>
    <row r="20" spans="2:9" ht="27" customHeight="1">
      <c r="B20" s="119" t="s">
        <v>20</v>
      </c>
      <c r="C20" s="120"/>
      <c r="D20" s="69" t="s">
        <v>6</v>
      </c>
      <c r="E20" s="100">
        <v>28</v>
      </c>
      <c r="F20" s="45" t="s">
        <v>15</v>
      </c>
      <c r="G20" s="126" t="s">
        <v>70</v>
      </c>
      <c r="H20" s="127"/>
      <c r="I20" s="46">
        <f>(I18/I19*100)-100</f>
        <v>2.570207570207586</v>
      </c>
    </row>
    <row r="21" spans="2:9" ht="27" customHeight="1">
      <c r="B21" s="121"/>
      <c r="C21" s="122"/>
      <c r="D21" s="70" t="s">
        <v>10</v>
      </c>
      <c r="E21" s="22">
        <v>10</v>
      </c>
      <c r="F21" s="47" t="s">
        <v>16</v>
      </c>
      <c r="G21" s="128" t="str">
        <f>IF((I18/I19)&lt;(1-(E21/100)),"※不足しています",IF((I18/I19)&gt;(1+(E21/100)),"※超過しています","※摂取量は適正です"))</f>
        <v>※摂取量は適正です</v>
      </c>
      <c r="H21" s="129"/>
      <c r="I21" s="130"/>
    </row>
    <row r="22" spans="3:9" ht="7.5" customHeight="1">
      <c r="C22" s="48"/>
      <c r="D22" s="49"/>
      <c r="E22" s="50"/>
      <c r="F22" s="51"/>
      <c r="G22" s="49"/>
      <c r="H22" s="52"/>
      <c r="I22" s="53"/>
    </row>
    <row r="23" spans="2:3" ht="18" customHeight="1">
      <c r="B23" s="54" t="s">
        <v>9</v>
      </c>
      <c r="C23" s="54"/>
    </row>
    <row r="24" spans="2:9" ht="24" customHeight="1">
      <c r="B24" s="131"/>
      <c r="C24" s="132"/>
      <c r="D24" s="132"/>
      <c r="E24" s="132"/>
      <c r="F24" s="132"/>
      <c r="G24" s="132"/>
      <c r="H24" s="132"/>
      <c r="I24" s="133"/>
    </row>
    <row r="25" spans="2:9" ht="24" customHeight="1">
      <c r="B25" s="134"/>
      <c r="C25" s="135"/>
      <c r="D25" s="135"/>
      <c r="E25" s="135"/>
      <c r="F25" s="135"/>
      <c r="G25" s="135"/>
      <c r="H25" s="135"/>
      <c r="I25" s="136"/>
    </row>
    <row r="26" spans="2:9" ht="24" customHeight="1">
      <c r="B26" s="111"/>
      <c r="C26" s="112"/>
      <c r="D26" s="112"/>
      <c r="E26" s="112"/>
      <c r="F26" s="112"/>
      <c r="G26" s="112"/>
      <c r="H26" s="112"/>
      <c r="I26" s="113"/>
    </row>
    <row r="27" spans="2:9" ht="24" customHeight="1">
      <c r="B27" s="111"/>
      <c r="C27" s="112"/>
      <c r="D27" s="112"/>
      <c r="E27" s="112"/>
      <c r="F27" s="112"/>
      <c r="G27" s="112"/>
      <c r="H27" s="112"/>
      <c r="I27" s="113"/>
    </row>
    <row r="28" spans="2:9" ht="24" customHeight="1">
      <c r="B28" s="111"/>
      <c r="C28" s="112"/>
      <c r="D28" s="112"/>
      <c r="E28" s="112"/>
      <c r="F28" s="112"/>
      <c r="G28" s="112"/>
      <c r="H28" s="112"/>
      <c r="I28" s="113"/>
    </row>
    <row r="29" spans="2:9" ht="24" customHeight="1">
      <c r="B29" s="111"/>
      <c r="C29" s="112"/>
      <c r="D29" s="112"/>
      <c r="E29" s="112"/>
      <c r="F29" s="112"/>
      <c r="G29" s="112"/>
      <c r="H29" s="112"/>
      <c r="I29" s="113"/>
    </row>
    <row r="30" spans="2:9" ht="24" customHeight="1">
      <c r="B30" s="111"/>
      <c r="C30" s="112"/>
      <c r="D30" s="112"/>
      <c r="E30" s="112"/>
      <c r="F30" s="112"/>
      <c r="G30" s="112"/>
      <c r="H30" s="112"/>
      <c r="I30" s="113"/>
    </row>
    <row r="31" spans="2:9" ht="24" customHeight="1">
      <c r="B31" s="111"/>
      <c r="C31" s="112"/>
      <c r="D31" s="112"/>
      <c r="E31" s="112"/>
      <c r="F31" s="112"/>
      <c r="G31" s="112"/>
      <c r="H31" s="112"/>
      <c r="I31" s="113"/>
    </row>
    <row r="32" spans="2:9" ht="24" customHeight="1">
      <c r="B32" s="123"/>
      <c r="C32" s="124"/>
      <c r="D32" s="124"/>
      <c r="E32" s="124"/>
      <c r="F32" s="124"/>
      <c r="G32" s="124"/>
      <c r="H32" s="124"/>
      <c r="I32" s="125"/>
    </row>
    <row r="33" ht="9.75" customHeight="1"/>
  </sheetData>
  <sheetProtection/>
  <mergeCells count="18">
    <mergeCell ref="B32:I32"/>
    <mergeCell ref="B31:I31"/>
    <mergeCell ref="B28:I28"/>
    <mergeCell ref="G20:H20"/>
    <mergeCell ref="G21:I21"/>
    <mergeCell ref="B24:I24"/>
    <mergeCell ref="B25:I25"/>
    <mergeCell ref="B27:I27"/>
    <mergeCell ref="B2:I2"/>
    <mergeCell ref="B18:H18"/>
    <mergeCell ref="B19:C19"/>
    <mergeCell ref="B30:I30"/>
    <mergeCell ref="E3:F3"/>
    <mergeCell ref="G3:H3"/>
    <mergeCell ref="G19:H19"/>
    <mergeCell ref="B29:I29"/>
    <mergeCell ref="B20:C21"/>
    <mergeCell ref="B26:I26"/>
  </mergeCells>
  <conditionalFormatting sqref="I20 I22">
    <cfRule type="cellIs" priority="1" dxfId="13" operator="greaterThanOrEqual" stopIfTrue="1">
      <formula>0</formula>
    </cfRule>
    <cfRule type="cellIs" priority="2" dxfId="14" operator="lessThan" stopIfTrue="1">
      <formula>-0.01</formula>
    </cfRule>
  </conditionalFormatting>
  <conditionalFormatting sqref="G21:I21">
    <cfRule type="cellIs" priority="3" dxfId="15" operator="notEqual" stopIfTrue="1">
      <formula>"※摂取量は適正範囲です"</formula>
    </cfRule>
    <cfRule type="cellIs" priority="4" dxfId="16" operator="equal" stopIfTrue="1">
      <formula>"※摂取量は適正範囲です"</formula>
    </cfRule>
  </conditionalFormatting>
  <conditionalFormatting sqref="E4:E17 G4:G17 I4:I17">
    <cfRule type="cellIs" priority="5" dxfId="17" operator="equal" stopIfTrue="1">
      <formula>0</formula>
    </cfRule>
  </conditionalFormatting>
  <dataValidations count="12">
    <dataValidation allowBlank="1" showInputMessage="1" showErrorMessage="1" imeMode="hiragana" sqref="B2 B24:B32 C4:C17"/>
    <dataValidation operator="greaterThan" allowBlank="1" showInputMessage="1" showErrorMessage="1" imeMode="off" sqref="E4:E17"/>
    <dataValidation type="decimal" operator="greaterThan" allowBlank="1" showInputMessage="1" showErrorMessage="1" imeMode="off" sqref="G4:G17">
      <formula1>-1</formula1>
    </dataValidation>
    <dataValidation allowBlank="1" showInputMessage="1" showErrorMessage="1" imeMode="off" sqref="C3:I3 D19:D22 B18:B19 G19:H20 F21:I21 E20:F20 E22:I22 I4:I20"/>
    <dataValidation type="list" allowBlank="1" showInputMessage="1" showErrorMessage="1" sqref="F19">
      <formula1>"Kg, g"</formula1>
    </dataValidation>
    <dataValidation type="decimal" operator="greaterThan" allowBlank="1" showInputMessage="1" showErrorMessage="1" imeMode="off" sqref="E19">
      <formula1>0</formula1>
    </dataValidation>
    <dataValidation type="decimal" allowBlank="1" showInputMessage="1" showErrorMessage="1" imeMode="off" sqref="E21">
      <formula1>0</formula1>
      <formula2>100</formula2>
    </dataValidation>
    <dataValidation type="list" operator="greaterThan" allowBlank="1" showInputMessage="1" showErrorMessage="1" imeMode="off" sqref="F5:F17">
      <formula1>"Kcal/g, Kcal/100g, Kcal/Kg, Kcal/本, Kcal/個, Kcal/パック"</formula1>
    </dataValidation>
    <dataValidation type="list" allowBlank="1" showInputMessage="1" showErrorMessage="1" imeMode="off" sqref="B4:B17">
      <formula1>"朝, 昼, 夕, 深夜, 日計"</formula1>
    </dataValidation>
    <dataValidation type="list" operator="greaterThan" allowBlank="1" showInputMessage="1" showErrorMessage="1" imeMode="off" sqref="H4:H17">
      <formula1>"g, Kg, 本, 個, 包"</formula1>
    </dataValidation>
    <dataValidation type="list" operator="greaterThan" allowBlank="1" showInputMessage="1" showErrorMessage="1" imeMode="off" sqref="F4">
      <formula1>"Kcal/g, Kcal/100g, Kcal/Kg, Kcal/本, Kcal/個, Kcal/包"</formula1>
    </dataValidation>
    <dataValidation type="list" allowBlank="1" showInputMessage="1" showErrorMessage="1" imeMode="off" sqref="D4:D17">
      <formula1>"ドライ, ウェット, セミドライ, おやつ, サプリ, 療法食, 投薬, その他"</formula1>
    </dataValidation>
  </dataValidations>
  <printOptions/>
  <pageMargins left="0.7874015748031497" right="0.1968503937007874" top="0.55" bottom="0.2755905511811024" header="0.39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1"/>
  <sheetViews>
    <sheetView zoomScaleSheetLayoutView="100" zoomScalePageLayoutView="0" workbookViewId="0" topLeftCell="A1">
      <selection activeCell="A1" sqref="A1"/>
    </sheetView>
  </sheetViews>
  <sheetFormatPr defaultColWidth="9.125" defaultRowHeight="30" customHeight="1"/>
  <cols>
    <col min="1" max="1" width="1.625" style="23" customWidth="1"/>
    <col min="2" max="2" width="8.625" style="23" customWidth="1"/>
    <col min="3" max="3" width="10.00390625" style="23" customWidth="1"/>
    <col min="4" max="6" width="8.625" style="23" customWidth="1"/>
    <col min="7" max="7" width="10.125" style="23" customWidth="1"/>
    <col min="8" max="8" width="9.125" style="23" customWidth="1"/>
    <col min="9" max="9" width="12.375" style="23" customWidth="1"/>
    <col min="10" max="10" width="10.625" style="23" customWidth="1"/>
    <col min="11" max="12" width="9.125" style="23" customWidth="1"/>
    <col min="13" max="13" width="4.375" style="23" customWidth="1"/>
    <col min="14" max="14" width="14.375" style="23" customWidth="1"/>
    <col min="15" max="16384" width="9.125" style="23" customWidth="1"/>
  </cols>
  <sheetData>
    <row r="1" ht="9.75" customHeight="1"/>
    <row r="2" spans="2:13" ht="27" customHeight="1">
      <c r="B2" s="159" t="str">
        <f>CONCATENATE('カロリー計算'!B2," の栄養素管理")</f>
        <v>みる 2014/1/28生 の栄養素管理</v>
      </c>
      <c r="C2" s="159"/>
      <c r="D2" s="159"/>
      <c r="E2" s="159"/>
      <c r="F2" s="159"/>
      <c r="G2" s="159"/>
      <c r="H2" s="159"/>
      <c r="I2" s="159"/>
      <c r="J2" s="159"/>
      <c r="L2" s="25"/>
      <c r="M2" s="25"/>
    </row>
    <row r="3" spans="2:10" ht="27" customHeight="1">
      <c r="B3" s="71" t="s">
        <v>29</v>
      </c>
      <c r="C3" s="35" t="s">
        <v>19</v>
      </c>
      <c r="D3" s="72" t="s">
        <v>28</v>
      </c>
      <c r="E3" s="156" t="s">
        <v>27</v>
      </c>
      <c r="F3" s="157"/>
      <c r="G3" s="157"/>
      <c r="H3" s="157"/>
      <c r="I3" s="73" t="s">
        <v>24</v>
      </c>
      <c r="J3" s="36" t="s">
        <v>25</v>
      </c>
    </row>
    <row r="4" spans="2:14" ht="27" customHeight="1">
      <c r="B4" s="161" t="s">
        <v>17</v>
      </c>
      <c r="C4" s="158"/>
      <c r="D4" s="158"/>
      <c r="E4" s="158"/>
      <c r="F4" s="74" t="s">
        <v>23</v>
      </c>
      <c r="G4" s="158" t="s">
        <v>26</v>
      </c>
      <c r="H4" s="158"/>
      <c r="I4" s="158" t="s">
        <v>33</v>
      </c>
      <c r="J4" s="160"/>
      <c r="N4" s="24" t="s">
        <v>31</v>
      </c>
    </row>
    <row r="5" spans="2:14" ht="27" customHeight="1">
      <c r="B5" s="162" t="str">
        <f>'カロリー計算'!$C$4</f>
        <v>FHN　エクシジェント42</v>
      </c>
      <c r="C5" s="163"/>
      <c r="D5" s="163"/>
      <c r="E5" s="163"/>
      <c r="F5" s="26" t="str">
        <f>'カロリー計算'!$D$4</f>
        <v>ドライ</v>
      </c>
      <c r="G5" s="37">
        <v>0.08</v>
      </c>
      <c r="H5" s="38" t="s">
        <v>18</v>
      </c>
      <c r="I5" s="27">
        <f>IF(H5="%",IF(G5&lt;1,'カロリー計算'!G4*マグネシウム!G5*10,'カロリー計算'!G4*マグネシウム!G5/100),IF(H5="Kcal/Kg",'カロリー計算'!G4*G5/1000,IF(H5="mg/Kg",'カロリー計算'!G4*G5/1000,IF(H5="IU/Kg",'カロリー計算'!G4*G5/1000,G5))))</f>
        <v>6.4</v>
      </c>
      <c r="J5" s="28" t="str">
        <f aca="true" t="shared" si="0" ref="J5:J18">IF(H5="%",IF(G5&lt;1,"mg","g"),IF(H5="Kcal/Kg","Kcal",IF(H5="mg/Kg","mg",IF(H5="IU/Kg","IU",IF(H5="pH","pH","---")))))</f>
        <v>mg</v>
      </c>
      <c r="N5" s="29">
        <f>IF(J5="g",INT(I5*1000),IF(J5="pH",0,I5))</f>
        <v>6.4</v>
      </c>
    </row>
    <row r="6" spans="2:14" ht="27" customHeight="1">
      <c r="B6" s="139" t="str">
        <f>'カロリー計算'!$C$5</f>
        <v>FHN　インドア　7+</v>
      </c>
      <c r="C6" s="140"/>
      <c r="D6" s="140"/>
      <c r="E6" s="140"/>
      <c r="F6" s="30" t="str">
        <f>'カロリー計算'!$D$5</f>
        <v>ドライ</v>
      </c>
      <c r="G6" s="39">
        <v>0.08</v>
      </c>
      <c r="H6" s="38" t="s">
        <v>18</v>
      </c>
      <c r="I6" s="27">
        <f>IF(H6="%",IF(G6&lt;1,'カロリー計算'!G5*マグネシウム!G6*10,'カロリー計算'!G5*マグネシウム!G6/100),IF(H6="Kcal/Kg",'カロリー計算'!G5*G6/1000,IF(H6="mg/Kg",'カロリー計算'!G5*G6/1000,IF(H6="IU/Kg",'カロリー計算'!G5*G6/1000,G6))))</f>
        <v>6.4</v>
      </c>
      <c r="J6" s="28" t="str">
        <f t="shared" si="0"/>
        <v>mg</v>
      </c>
      <c r="N6" s="29">
        <f aca="true" t="shared" si="1" ref="N6:N18">IF(J6="g",INT(I6*1000),IF(J6="pH",0,I6))</f>
        <v>6.4</v>
      </c>
    </row>
    <row r="7" spans="2:14" ht="27" customHeight="1">
      <c r="B7" s="139" t="str">
        <f>'カロリー計算'!$C$6</f>
        <v>FHN ステアライズド　7+</v>
      </c>
      <c r="C7" s="140"/>
      <c r="D7" s="140"/>
      <c r="E7" s="140"/>
      <c r="F7" s="30" t="str">
        <f>'カロリー計算'!$D$6</f>
        <v>ドライ</v>
      </c>
      <c r="G7" s="39">
        <v>0.07</v>
      </c>
      <c r="H7" s="38" t="s">
        <v>18</v>
      </c>
      <c r="I7" s="27">
        <f>IF(H7="%",IF(G7&lt;1,'カロリー計算'!G6*マグネシウム!G7*10,'カロリー計算'!G6*マグネシウム!G7/100),IF(H7="Kcal/Kg",'カロリー計算'!G6*G7/1000,IF(H7="mg/Kg",'カロリー計算'!G6*G7/1000,IF(H7="IU/Kg",'カロリー計算'!G6*G7/1000,G7))))</f>
        <v>5.6000000000000005</v>
      </c>
      <c r="J7" s="28" t="str">
        <f t="shared" si="0"/>
        <v>mg</v>
      </c>
      <c r="N7" s="29">
        <f t="shared" si="1"/>
        <v>5.6000000000000005</v>
      </c>
    </row>
    <row r="8" spans="2:14" ht="27" customHeight="1">
      <c r="B8" s="139" t="str">
        <f>'カロリー計算'!$C$7</f>
        <v>ウルトラライト (85g　パウチ)</v>
      </c>
      <c r="C8" s="140"/>
      <c r="D8" s="140"/>
      <c r="E8" s="140"/>
      <c r="F8" s="30" t="str">
        <f>'カロリー計算'!$D$7</f>
        <v>ウェット</v>
      </c>
      <c r="G8" s="39">
        <v>0.026</v>
      </c>
      <c r="H8" s="38" t="s">
        <v>18</v>
      </c>
      <c r="I8" s="27">
        <f>IF(H8="%",IF(G8&lt;1,'カロリー計算'!G7*マグネシウム!G8*10,'カロリー計算'!G7*マグネシウム!G8/100),IF(H8="Kcal/Kg",'カロリー計算'!G7*G8/1000,IF(H8="mg/Kg",'カロリー計算'!G7*G8/1000,IF(H8="IU/Kg",'カロリー計算'!G7*G8/1000,G8))))</f>
        <v>22.1</v>
      </c>
      <c r="J8" s="28" t="str">
        <f t="shared" si="0"/>
        <v>mg</v>
      </c>
      <c r="N8" s="29">
        <f t="shared" si="1"/>
        <v>22.1</v>
      </c>
    </row>
    <row r="9" spans="2:14" ht="27" customHeight="1">
      <c r="B9" s="139" t="str">
        <f>'カロリー計算'!$C$8</f>
        <v>おやつ各種、少量</v>
      </c>
      <c r="C9" s="140"/>
      <c r="D9" s="140"/>
      <c r="E9" s="140"/>
      <c r="F9" s="30" t="str">
        <f>'カロリー計算'!$D$8</f>
        <v>おやつ</v>
      </c>
      <c r="G9" s="39"/>
      <c r="H9" s="38"/>
      <c r="I9" s="27">
        <f>IF(H9="%",IF(G9&lt;1,'カロリー計算'!G8*マグネシウム!G9*10,'カロリー計算'!G8*マグネシウム!G9/100),IF(H9="Kcal/Kg",'カロリー計算'!G8*G9/1000,IF(H9="mg/Kg",'カロリー計算'!G8*G9/1000,IF(H9="IU/Kg",'カロリー計算'!G8*G9/1000,G9))))</f>
        <v>0</v>
      </c>
      <c r="J9" s="28" t="str">
        <f t="shared" si="0"/>
        <v>---</v>
      </c>
      <c r="N9" s="29">
        <f t="shared" si="1"/>
        <v>0</v>
      </c>
    </row>
    <row r="10" spans="2:14" ht="27" customHeight="1">
      <c r="B10" s="139" t="str">
        <f>'カロリー計算'!$C$9</f>
        <v>　</v>
      </c>
      <c r="C10" s="140"/>
      <c r="D10" s="140"/>
      <c r="E10" s="140"/>
      <c r="F10" s="30">
        <f>'カロリー計算'!$D$9</f>
        <v>0</v>
      </c>
      <c r="G10" s="39"/>
      <c r="H10" s="38"/>
      <c r="I10" s="27">
        <f>IF(H10="%",IF(G10&lt;1,'カロリー計算'!G9*マグネシウム!G10*10,'カロリー計算'!G9*マグネシウム!G10/100),IF(H10="Kcal/Kg",'カロリー計算'!G9*G10/1000,IF(H10="mg/Kg",'カロリー計算'!G9*G10/1000,IF(H10="IU/Kg",'カロリー計算'!G9*G10/1000,G10))))</f>
        <v>0</v>
      </c>
      <c r="J10" s="28" t="str">
        <f t="shared" si="0"/>
        <v>---</v>
      </c>
      <c r="N10" s="29">
        <f t="shared" si="1"/>
        <v>0</v>
      </c>
    </row>
    <row r="11" spans="2:14" ht="27" customHeight="1">
      <c r="B11" s="139" t="str">
        <f>'カロリー計算'!$C$10</f>
        <v>　</v>
      </c>
      <c r="C11" s="140"/>
      <c r="D11" s="140"/>
      <c r="E11" s="140"/>
      <c r="F11" s="30">
        <f>'カロリー計算'!$D$10</f>
        <v>0</v>
      </c>
      <c r="G11" s="39"/>
      <c r="H11" s="38"/>
      <c r="I11" s="27">
        <f>IF(H11="%",IF(G11&lt;1,'カロリー計算'!G10*マグネシウム!G11*10,'カロリー計算'!G10*マグネシウム!G11/100),IF(H11="Kcal/Kg",'カロリー計算'!G10*G11/1000,IF(H11="mg/Kg",'カロリー計算'!G10*G11/1000,IF(H11="IU/Kg",'カロリー計算'!G10*G11/1000,G11))))</f>
        <v>0</v>
      </c>
      <c r="J11" s="28" t="str">
        <f t="shared" si="0"/>
        <v>---</v>
      </c>
      <c r="N11" s="29">
        <f t="shared" si="1"/>
        <v>0</v>
      </c>
    </row>
    <row r="12" spans="2:14" ht="27" customHeight="1">
      <c r="B12" s="139" t="str">
        <f>'カロリー計算'!$C$11</f>
        <v>　</v>
      </c>
      <c r="C12" s="140"/>
      <c r="D12" s="140"/>
      <c r="E12" s="140"/>
      <c r="F12" s="30">
        <f>'カロリー計算'!$D$11</f>
        <v>0</v>
      </c>
      <c r="G12" s="39"/>
      <c r="H12" s="38"/>
      <c r="I12" s="27">
        <f>IF(H12="%",IF(G12&lt;1,'カロリー計算'!G11*マグネシウム!G12*10,'カロリー計算'!G11*マグネシウム!G12/100),IF(H12="Kcal/Kg",'カロリー計算'!G11*G12/1000,IF(H12="mg/Kg",'カロリー計算'!G11*G12/1000,IF(H12="IU/Kg",'カロリー計算'!G11*G12/1000,G12))))</f>
        <v>0</v>
      </c>
      <c r="J12" s="28" t="str">
        <f t="shared" si="0"/>
        <v>---</v>
      </c>
      <c r="N12" s="29">
        <f t="shared" si="1"/>
        <v>0</v>
      </c>
    </row>
    <row r="13" spans="2:14" ht="27" customHeight="1">
      <c r="B13" s="139" t="str">
        <f>'カロリー計算'!$C$12</f>
        <v>　</v>
      </c>
      <c r="C13" s="140"/>
      <c r="D13" s="140"/>
      <c r="E13" s="140"/>
      <c r="F13" s="30">
        <f>'カロリー計算'!$D$12</f>
        <v>0</v>
      </c>
      <c r="G13" s="39"/>
      <c r="H13" s="38"/>
      <c r="I13" s="27">
        <f>IF(H13="%",IF(G13&lt;1,'カロリー計算'!G12*マグネシウム!G13*10,'カロリー計算'!G12*マグネシウム!G13/100),IF(H13="Kcal/Kg",'カロリー計算'!G12*G13/1000,IF(H13="mg/Kg",'カロリー計算'!G12*G13/1000,IF(H13="IU/Kg",'カロリー計算'!G12*G13/1000,G13))))</f>
        <v>0</v>
      </c>
      <c r="J13" s="28" t="str">
        <f t="shared" si="0"/>
        <v>---</v>
      </c>
      <c r="N13" s="29">
        <f t="shared" si="1"/>
        <v>0</v>
      </c>
    </row>
    <row r="14" spans="2:14" ht="27" customHeight="1">
      <c r="B14" s="139" t="str">
        <f>'カロリー計算'!$C$13</f>
        <v>　</v>
      </c>
      <c r="C14" s="140"/>
      <c r="D14" s="140"/>
      <c r="E14" s="140"/>
      <c r="F14" s="30">
        <f>'カロリー計算'!$D$13</f>
        <v>0</v>
      </c>
      <c r="G14" s="39"/>
      <c r="H14" s="38"/>
      <c r="I14" s="27">
        <f>IF(H14="%",IF(G14&lt;1,'カロリー計算'!G13*マグネシウム!G14*10,'カロリー計算'!G13*マグネシウム!G14/100),IF(H14="Kcal/Kg",'カロリー計算'!G13*G14/1000,IF(H14="mg/Kg",'カロリー計算'!G13*G14/1000,IF(H14="IU/Kg",'カロリー計算'!G13*G14/1000,G14))))</f>
        <v>0</v>
      </c>
      <c r="J14" s="28" t="str">
        <f t="shared" si="0"/>
        <v>---</v>
      </c>
      <c r="N14" s="29">
        <f t="shared" si="1"/>
        <v>0</v>
      </c>
    </row>
    <row r="15" spans="2:14" ht="27" customHeight="1">
      <c r="B15" s="139" t="str">
        <f>'カロリー計算'!$C$14</f>
        <v>　</v>
      </c>
      <c r="C15" s="140"/>
      <c r="D15" s="140"/>
      <c r="E15" s="140"/>
      <c r="F15" s="30">
        <f>'カロリー計算'!$D$14</f>
        <v>0</v>
      </c>
      <c r="G15" s="39">
        <v>0</v>
      </c>
      <c r="H15" s="38"/>
      <c r="I15" s="27">
        <f>IF(H15="%",IF(G15&lt;1,'カロリー計算'!G14*マグネシウム!G15*10,'カロリー計算'!G14*マグネシウム!G15/100),IF(H15="Kcal/Kg",'カロリー計算'!G14*G15/1000,IF(H15="mg/Kg",'カロリー計算'!G14*G15/1000,IF(H15="IU/Kg",'カロリー計算'!G14*G15/1000,G15))))</f>
        <v>0</v>
      </c>
      <c r="J15" s="28" t="str">
        <f t="shared" si="0"/>
        <v>---</v>
      </c>
      <c r="N15" s="29">
        <f t="shared" si="1"/>
        <v>0</v>
      </c>
    </row>
    <row r="16" spans="2:14" ht="27" customHeight="1">
      <c r="B16" s="139" t="str">
        <f>'カロリー計算'!$C$15</f>
        <v>　</v>
      </c>
      <c r="C16" s="140"/>
      <c r="D16" s="140"/>
      <c r="E16" s="140"/>
      <c r="F16" s="30">
        <f>'カロリー計算'!$D$15</f>
        <v>0</v>
      </c>
      <c r="G16" s="39"/>
      <c r="H16" s="38"/>
      <c r="I16" s="27">
        <f>IF(H16="%",IF(G16&lt;1,'カロリー計算'!G15*マグネシウム!G16*10,'カロリー計算'!G15*マグネシウム!G16/100),IF(H16="Kcal/Kg",'カロリー計算'!G15*G16/1000,IF(H16="mg/Kg",'カロリー計算'!G15*G16/1000,IF(H16="IU/Kg",'カロリー計算'!G15*G16/1000,G16))))</f>
        <v>0</v>
      </c>
      <c r="J16" s="28" t="str">
        <f t="shared" si="0"/>
        <v>---</v>
      </c>
      <c r="N16" s="29">
        <f t="shared" si="1"/>
        <v>0</v>
      </c>
    </row>
    <row r="17" spans="2:14" ht="27" customHeight="1">
      <c r="B17" s="139" t="str">
        <f>'カロリー計算'!$C$16</f>
        <v>　</v>
      </c>
      <c r="C17" s="140"/>
      <c r="D17" s="140"/>
      <c r="E17" s="140"/>
      <c r="F17" s="30">
        <f>'カロリー計算'!$D$16</f>
        <v>0</v>
      </c>
      <c r="G17" s="39"/>
      <c r="H17" s="38"/>
      <c r="I17" s="27">
        <f>IF(H17="%",IF(G17&lt;1,'カロリー計算'!G16*マグネシウム!G17*10,'カロリー計算'!G16*マグネシウム!G17/100),IF(H17="Kcal/Kg",'カロリー計算'!G16*G17/1000,IF(H17="mg/Kg",'カロリー計算'!G16*G17/1000,IF(H17="IU/Kg",'カロリー計算'!G16*G17/1000,G17))))</f>
        <v>0</v>
      </c>
      <c r="J17" s="28" t="str">
        <f t="shared" si="0"/>
        <v>---</v>
      </c>
      <c r="N17" s="29">
        <f t="shared" si="1"/>
        <v>0</v>
      </c>
    </row>
    <row r="18" spans="2:14" ht="27" customHeight="1">
      <c r="B18" s="137" t="str">
        <f>'カロリー計算'!$C$17</f>
        <v>　</v>
      </c>
      <c r="C18" s="138"/>
      <c r="D18" s="138"/>
      <c r="E18" s="138"/>
      <c r="F18" s="31">
        <f>'カロリー計算'!$D$17</f>
        <v>0</v>
      </c>
      <c r="G18" s="40">
        <v>0</v>
      </c>
      <c r="H18" s="41"/>
      <c r="I18" s="32">
        <f>IF(H18="%",IF(G18&lt;1,'カロリー計算'!G17*マグネシウム!G18*10,'カロリー計算'!G17*マグネシウム!G18/100),IF(H18="Kcal/Kg",'カロリー計算'!G17*G18/1000,IF(H18="mg/Kg",'カロリー計算'!G17*G18/1000,IF(H18="IU/Kg",'カロリー計算'!G17*G18/1000,G18))))</f>
        <v>0</v>
      </c>
      <c r="J18" s="33" t="str">
        <f t="shared" si="0"/>
        <v>---</v>
      </c>
      <c r="N18" s="29">
        <f t="shared" si="1"/>
        <v>0</v>
      </c>
    </row>
    <row r="19" spans="2:14" ht="27" customHeight="1">
      <c r="B19" s="141">
        <f>'カロリー計算'!B19</f>
        <v>45199</v>
      </c>
      <c r="C19" s="142"/>
      <c r="D19" s="142"/>
      <c r="E19" s="154" t="s">
        <v>39</v>
      </c>
      <c r="F19" s="155"/>
      <c r="G19" s="152" t="s">
        <v>40</v>
      </c>
      <c r="H19" s="153"/>
      <c r="I19" s="58">
        <f>N19</f>
        <v>40.5</v>
      </c>
      <c r="J19" s="57" t="s">
        <v>35</v>
      </c>
      <c r="N19" s="24">
        <f>IF(J19="g",SUM(N5:N18)/1000,SUM(N5:N18))</f>
        <v>40.5</v>
      </c>
    </row>
    <row r="20" spans="2:10" ht="27" customHeight="1">
      <c r="B20" s="146" t="s">
        <v>32</v>
      </c>
      <c r="C20" s="147"/>
      <c r="D20" s="148">
        <v>20</v>
      </c>
      <c r="E20" s="149"/>
      <c r="F20" s="61" t="str">
        <f>IF(J19="mg","mg/Kg",IF(J19="g","g/Kg",IF(J19="IU","IU/Kg",IF(J19="Kcal","Kcal/Kg","－－－"))))</f>
        <v>mg/Kg</v>
      </c>
      <c r="G20" s="150" t="str">
        <f>IF(J3="無判定",CONCATENATE(J3,"  "),CONCATENATE(J3," 制限値  "))</f>
        <v>Max 制限値  </v>
      </c>
      <c r="H20" s="151"/>
      <c r="I20" s="59">
        <f>'カロリー計算'!E19*マグネシウム!D20</f>
        <v>117</v>
      </c>
      <c r="J20" s="60" t="str">
        <f>J19</f>
        <v>mg</v>
      </c>
    </row>
    <row r="21" spans="2:10" ht="27" customHeight="1">
      <c r="B21" s="143" t="s">
        <v>34</v>
      </c>
      <c r="C21" s="144"/>
      <c r="D21" s="144"/>
      <c r="E21" s="144"/>
      <c r="F21" s="144"/>
      <c r="G21" s="144"/>
      <c r="H21" s="145"/>
      <c r="I21" s="56">
        <f>I19-I20</f>
        <v>-76.5</v>
      </c>
      <c r="J21" s="55" t="str">
        <f>IF(J3="Max",IF(I19&gt;I20,"超過","OK"),IF(J3="Min",IF(I19&lt;I20,"不足","OK")," "))</f>
        <v>OK</v>
      </c>
    </row>
    <row r="22" ht="9.75" customHeight="1">
      <c r="H22" s="34"/>
    </row>
    <row r="23" ht="19.5" customHeight="1">
      <c r="B23" s="23" t="s">
        <v>30</v>
      </c>
    </row>
    <row r="24" spans="2:10" ht="24" customHeight="1">
      <c r="B24" s="164"/>
      <c r="C24" s="165"/>
      <c r="D24" s="165"/>
      <c r="E24" s="165"/>
      <c r="F24" s="165"/>
      <c r="G24" s="165"/>
      <c r="H24" s="165"/>
      <c r="I24" s="165"/>
      <c r="J24" s="166"/>
    </row>
    <row r="25" spans="2:10" ht="24" customHeight="1">
      <c r="B25" s="167"/>
      <c r="C25" s="168"/>
      <c r="D25" s="168"/>
      <c r="E25" s="168"/>
      <c r="F25" s="168"/>
      <c r="G25" s="168"/>
      <c r="H25" s="168"/>
      <c r="I25" s="168"/>
      <c r="J25" s="169"/>
    </row>
    <row r="26" spans="2:10" ht="24" customHeight="1">
      <c r="B26" s="167"/>
      <c r="C26" s="168"/>
      <c r="D26" s="168"/>
      <c r="E26" s="168"/>
      <c r="F26" s="168"/>
      <c r="G26" s="168"/>
      <c r="H26" s="168"/>
      <c r="I26" s="168"/>
      <c r="J26" s="169"/>
    </row>
    <row r="27" spans="2:10" ht="24" customHeight="1">
      <c r="B27" s="167"/>
      <c r="C27" s="173"/>
      <c r="D27" s="173"/>
      <c r="E27" s="173"/>
      <c r="F27" s="173"/>
      <c r="G27" s="173"/>
      <c r="H27" s="173"/>
      <c r="I27" s="173"/>
      <c r="J27" s="174"/>
    </row>
    <row r="28" spans="2:10" ht="24" customHeight="1">
      <c r="B28" s="167"/>
      <c r="C28" s="168"/>
      <c r="D28" s="168"/>
      <c r="E28" s="168"/>
      <c r="F28" s="168"/>
      <c r="G28" s="168"/>
      <c r="H28" s="168"/>
      <c r="I28" s="168"/>
      <c r="J28" s="169"/>
    </row>
    <row r="29" spans="2:10" ht="24" customHeight="1">
      <c r="B29" s="167"/>
      <c r="C29" s="168"/>
      <c r="D29" s="168"/>
      <c r="E29" s="168"/>
      <c r="F29" s="168"/>
      <c r="G29" s="168"/>
      <c r="H29" s="168"/>
      <c r="I29" s="168"/>
      <c r="J29" s="169"/>
    </row>
    <row r="30" spans="2:10" ht="24" customHeight="1">
      <c r="B30" s="167"/>
      <c r="C30" s="173"/>
      <c r="D30" s="173"/>
      <c r="E30" s="173"/>
      <c r="F30" s="173"/>
      <c r="G30" s="173"/>
      <c r="H30" s="173"/>
      <c r="I30" s="173"/>
      <c r="J30" s="174"/>
    </row>
    <row r="31" spans="2:10" ht="24" customHeight="1">
      <c r="B31" s="170"/>
      <c r="C31" s="171"/>
      <c r="D31" s="171"/>
      <c r="E31" s="171"/>
      <c r="F31" s="171"/>
      <c r="G31" s="171"/>
      <c r="H31" s="171"/>
      <c r="I31" s="171"/>
      <c r="J31" s="172"/>
    </row>
    <row r="32" ht="9.75" customHeight="1"/>
  </sheetData>
  <sheetProtection sheet="1"/>
  <mergeCells count="34">
    <mergeCell ref="B4:E4"/>
    <mergeCell ref="B5:E5"/>
    <mergeCell ref="B24:J24"/>
    <mergeCell ref="B25:J25"/>
    <mergeCell ref="B29:J29"/>
    <mergeCell ref="B31:J31"/>
    <mergeCell ref="B26:J26"/>
    <mergeCell ref="B27:J27"/>
    <mergeCell ref="B28:J28"/>
    <mergeCell ref="B30:J30"/>
    <mergeCell ref="E3:H3"/>
    <mergeCell ref="G4:H4"/>
    <mergeCell ref="B2:J2"/>
    <mergeCell ref="B14:E14"/>
    <mergeCell ref="B10:E10"/>
    <mergeCell ref="B11:E11"/>
    <mergeCell ref="I4:J4"/>
    <mergeCell ref="B12:E12"/>
    <mergeCell ref="B13:E13"/>
    <mergeCell ref="B6:E6"/>
    <mergeCell ref="B19:D19"/>
    <mergeCell ref="B21:H21"/>
    <mergeCell ref="B20:C20"/>
    <mergeCell ref="D20:E20"/>
    <mergeCell ref="G20:H20"/>
    <mergeCell ref="G19:H19"/>
    <mergeCell ref="E19:F19"/>
    <mergeCell ref="B18:E18"/>
    <mergeCell ref="B15:E15"/>
    <mergeCell ref="B16:E16"/>
    <mergeCell ref="B17:E17"/>
    <mergeCell ref="B7:E7"/>
    <mergeCell ref="B8:E8"/>
    <mergeCell ref="B9:E9"/>
  </mergeCells>
  <conditionalFormatting sqref="I5:I20 D20:E20 F5:G18">
    <cfRule type="cellIs" priority="1" dxfId="17" operator="equal" stopIfTrue="1">
      <formula>0</formula>
    </cfRule>
  </conditionalFormatting>
  <conditionalFormatting sqref="J21">
    <cfRule type="cellIs" priority="2" dxfId="18" operator="equal" stopIfTrue="1">
      <formula>"OK"</formula>
    </cfRule>
  </conditionalFormatting>
  <dataValidations count="7">
    <dataValidation allowBlank="1" showInputMessage="1" showErrorMessage="1" imeMode="off" sqref="E1:H2 J4:J18 K1:IV65536 B32:J65536 A1:A65536 J20:J23 I1:I23 D20:D23 B1:B23 C20:C23 C1:C2 J1:J2 E4:E23 F21:F23 H20:H23 G4:G23 H4 D1:D18 C4:C18 F4:F18"/>
    <dataValidation allowBlank="1" showInputMessage="1" showErrorMessage="1" imeMode="hiragana" sqref="E3:H3 B24:B31 C31:J31 C24:J26 C28:J29"/>
    <dataValidation type="list" allowBlank="1" showInputMessage="1" showErrorMessage="1" imeMode="off" sqref="J19">
      <formula1>"mg, g, Kcal, IU, pH"</formula1>
    </dataValidation>
    <dataValidation type="list" allowBlank="1" showInputMessage="1" showErrorMessage="1" imeMode="off" sqref="C3">
      <formula1>"栄養素, ミネラル, ビタミン, その他"</formula1>
    </dataValidation>
    <dataValidation type="list" allowBlank="1" showInputMessage="1" showErrorMessage="1" imeMode="off" sqref="J3">
      <formula1>"Max, Min, 無判定"</formula1>
    </dataValidation>
    <dataValidation allowBlank="1" showInputMessage="1" showErrorMessage="1" imeMode="off" sqref="F20"/>
    <dataValidation type="list" allowBlank="1" showInputMessage="1" showErrorMessage="1" imeMode="off" sqref="H5:H18">
      <formula1>"%, mg/Kg, Kcal/Kg, IU/Kg, pH"</formula1>
    </dataValidation>
  </dataValidations>
  <printOptions/>
  <pageMargins left="0.984251968503937" right="0.3937007874015748" top="0.61" bottom="0.3937007874015748" header="0.3937007874015748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1"/>
  <sheetViews>
    <sheetView zoomScaleSheetLayoutView="100" zoomScalePageLayoutView="0" workbookViewId="0" topLeftCell="A1">
      <selection activeCell="A1" sqref="A1"/>
    </sheetView>
  </sheetViews>
  <sheetFormatPr defaultColWidth="9.125" defaultRowHeight="30" customHeight="1"/>
  <cols>
    <col min="1" max="1" width="1.625" style="23" customWidth="1"/>
    <col min="2" max="2" width="8.625" style="23" customWidth="1"/>
    <col min="3" max="3" width="10.00390625" style="23" customWidth="1"/>
    <col min="4" max="6" width="8.625" style="23" customWidth="1"/>
    <col min="7" max="7" width="10.125" style="23" customWidth="1"/>
    <col min="8" max="8" width="9.125" style="23" customWidth="1"/>
    <col min="9" max="9" width="12.375" style="23" customWidth="1"/>
    <col min="10" max="10" width="10.625" style="23" customWidth="1"/>
    <col min="11" max="12" width="9.125" style="23" customWidth="1"/>
    <col min="13" max="13" width="4.375" style="23" customWidth="1"/>
    <col min="14" max="14" width="14.375" style="23" customWidth="1"/>
    <col min="15" max="16384" width="9.125" style="23" customWidth="1"/>
  </cols>
  <sheetData>
    <row r="1" ht="9.75" customHeight="1"/>
    <row r="2" spans="2:13" ht="27" customHeight="1">
      <c r="B2" s="159" t="str">
        <f>CONCATENATE('カロリー計算'!B2," の栄養素管理")</f>
        <v>みる 2014/1/28生 の栄養素管理</v>
      </c>
      <c r="C2" s="159"/>
      <c r="D2" s="159"/>
      <c r="E2" s="159"/>
      <c r="F2" s="159"/>
      <c r="G2" s="159"/>
      <c r="H2" s="159"/>
      <c r="I2" s="159"/>
      <c r="J2" s="159"/>
      <c r="L2" s="25"/>
      <c r="M2" s="25"/>
    </row>
    <row r="3" spans="2:10" ht="27" customHeight="1">
      <c r="B3" s="71" t="s">
        <v>29</v>
      </c>
      <c r="C3" s="35" t="s">
        <v>19</v>
      </c>
      <c r="D3" s="72" t="s">
        <v>28</v>
      </c>
      <c r="E3" s="156" t="s">
        <v>48</v>
      </c>
      <c r="F3" s="157"/>
      <c r="G3" s="157"/>
      <c r="H3" s="157"/>
      <c r="I3" s="73" t="s">
        <v>24</v>
      </c>
      <c r="J3" s="36" t="s">
        <v>46</v>
      </c>
    </row>
    <row r="4" spans="2:14" ht="27" customHeight="1">
      <c r="B4" s="161" t="s">
        <v>17</v>
      </c>
      <c r="C4" s="158"/>
      <c r="D4" s="158"/>
      <c r="E4" s="158"/>
      <c r="F4" s="74" t="s">
        <v>49</v>
      </c>
      <c r="G4" s="158" t="s">
        <v>26</v>
      </c>
      <c r="H4" s="158"/>
      <c r="I4" s="158" t="s">
        <v>33</v>
      </c>
      <c r="J4" s="160"/>
      <c r="N4" s="24" t="s">
        <v>36</v>
      </c>
    </row>
    <row r="5" spans="2:14" ht="27" customHeight="1">
      <c r="B5" s="162" t="str">
        <f>'カロリー計算'!$C$4</f>
        <v>FHN　エクシジェント42</v>
      </c>
      <c r="C5" s="163"/>
      <c r="D5" s="163"/>
      <c r="E5" s="163"/>
      <c r="F5" s="26" t="str">
        <f>'カロリー計算'!$D$4</f>
        <v>ドライ</v>
      </c>
      <c r="G5" s="37">
        <v>1.3</v>
      </c>
      <c r="H5" s="38" t="s">
        <v>18</v>
      </c>
      <c r="I5" s="27">
        <f>IF(H5="%",IF(G5&lt;1,'カロリー計算'!G4*カルシウム!G5*10,'カロリー計算'!G4*カルシウム!G5/100),IF(H5="Kcal/Kg",'カロリー計算'!G4*G5/1000,IF(H5="mg/Kg",'カロリー計算'!G4*G5/1000,IF(H5="IU/Kg",'カロリー計算'!G4*G5/1000,G5))))</f>
        <v>0.10400000000000001</v>
      </c>
      <c r="J5" s="28" t="str">
        <f aca="true" t="shared" si="0" ref="J5:J18">IF(H5="%",IF(G5&lt;1,"mg","g"),IF(H5="Kcal/Kg","Kcal",IF(H5="mg/Kg","mg",IF(H5="IU/Kg","IU",IF(H5="pH","pH","---")))))</f>
        <v>g</v>
      </c>
      <c r="N5" s="29">
        <f aca="true" t="shared" si="1" ref="N5:N18">IF(J5="g",INT(I5*1000),IF(J5="pH",0,I5))</f>
        <v>104</v>
      </c>
    </row>
    <row r="6" spans="2:14" ht="27" customHeight="1">
      <c r="B6" s="139" t="str">
        <f>'カロリー計算'!$C$5</f>
        <v>FHN　インドア　7+</v>
      </c>
      <c r="C6" s="140"/>
      <c r="D6" s="140"/>
      <c r="E6" s="140"/>
      <c r="F6" s="30" t="str">
        <f>'カロリー計算'!$D$5</f>
        <v>ドライ</v>
      </c>
      <c r="G6" s="39">
        <v>0.79</v>
      </c>
      <c r="H6" s="38" t="s">
        <v>18</v>
      </c>
      <c r="I6" s="27">
        <f>IF(H6="%",IF(G6&lt;1,'カロリー計算'!G5*カルシウム!G6*10,'カロリー計算'!G5*カルシウム!G6/100),IF(H6="Kcal/Kg",'カロリー計算'!G5*G6/1000,IF(H6="mg/Kg",'カロリー計算'!G5*G6/1000,IF(H6="IU/Kg",'カロリー計算'!G5*G6/1000,G6))))</f>
        <v>63.2</v>
      </c>
      <c r="J6" s="28" t="str">
        <f t="shared" si="0"/>
        <v>mg</v>
      </c>
      <c r="N6" s="29">
        <f t="shared" si="1"/>
        <v>63.2</v>
      </c>
    </row>
    <row r="7" spans="2:14" ht="27" customHeight="1">
      <c r="B7" s="139" t="str">
        <f>'カロリー計算'!$C$6</f>
        <v>FHN ステアライズド　7+</v>
      </c>
      <c r="C7" s="140"/>
      <c r="D7" s="140"/>
      <c r="E7" s="140"/>
      <c r="F7" s="30" t="str">
        <f>'カロリー計算'!$D$6</f>
        <v>ドライ</v>
      </c>
      <c r="G7" s="39">
        <v>1</v>
      </c>
      <c r="H7" s="38" t="s">
        <v>18</v>
      </c>
      <c r="I7" s="27">
        <f>IF(H7="%",IF(G7&lt;1,'カロリー計算'!G6*カルシウム!G7*10,'カロリー計算'!G6*カルシウム!G7/100),IF(H7="Kcal/Kg",'カロリー計算'!G6*G7/1000,IF(H7="mg/Kg",'カロリー計算'!G6*G7/1000,IF(H7="IU/Kg",'カロリー計算'!G6*G7/1000,G7))))</f>
        <v>0.08</v>
      </c>
      <c r="J7" s="28" t="str">
        <f t="shared" si="0"/>
        <v>g</v>
      </c>
      <c r="N7" s="29">
        <f t="shared" si="1"/>
        <v>80</v>
      </c>
    </row>
    <row r="8" spans="2:14" ht="27" customHeight="1">
      <c r="B8" s="139" t="str">
        <f>'カロリー計算'!$C$7</f>
        <v>ウルトラライト (85g　パウチ)</v>
      </c>
      <c r="C8" s="140"/>
      <c r="D8" s="140"/>
      <c r="E8" s="140"/>
      <c r="F8" s="30" t="str">
        <f>'カロリー計算'!$D$7</f>
        <v>ウェット</v>
      </c>
      <c r="G8" s="39">
        <v>0.39</v>
      </c>
      <c r="H8" s="38" t="s">
        <v>18</v>
      </c>
      <c r="I8" s="27">
        <f>IF(H8="%",IF(G8&lt;1,'カロリー計算'!G7*カルシウム!G8*10,'カロリー計算'!G7*カルシウム!G8/100),IF(H8="Kcal/Kg",'カロリー計算'!G7*G8/1000,IF(H8="mg/Kg",'カロリー計算'!G7*G8/1000,IF(H8="IU/Kg",'カロリー計算'!G7*G8/1000,G8))))</f>
        <v>331.5</v>
      </c>
      <c r="J8" s="28" t="str">
        <f t="shared" si="0"/>
        <v>mg</v>
      </c>
      <c r="N8" s="29">
        <f t="shared" si="1"/>
        <v>331.5</v>
      </c>
    </row>
    <row r="9" spans="2:14" ht="27" customHeight="1">
      <c r="B9" s="139" t="str">
        <f>'カロリー計算'!$C$8</f>
        <v>おやつ各種、少量</v>
      </c>
      <c r="C9" s="140"/>
      <c r="D9" s="140"/>
      <c r="E9" s="140"/>
      <c r="F9" s="30" t="str">
        <f>'カロリー計算'!$D$8</f>
        <v>おやつ</v>
      </c>
      <c r="G9" s="39"/>
      <c r="H9" s="38"/>
      <c r="I9" s="27">
        <f>IF(H9="%",IF(G9&lt;1,'カロリー計算'!G8*カルシウム!G9*10,'カロリー計算'!G8*カルシウム!G9/100),IF(H9="Kcal/Kg",'カロリー計算'!G8*G9/1000,IF(H9="mg/Kg",'カロリー計算'!G8*G9/1000,IF(H9="IU/Kg",'カロリー計算'!G8*G9/1000,G9))))</f>
        <v>0</v>
      </c>
      <c r="J9" s="28" t="str">
        <f t="shared" si="0"/>
        <v>---</v>
      </c>
      <c r="N9" s="29">
        <f t="shared" si="1"/>
        <v>0</v>
      </c>
    </row>
    <row r="10" spans="2:14" ht="27" customHeight="1">
      <c r="B10" s="139" t="str">
        <f>'カロリー計算'!$C$9</f>
        <v>　</v>
      </c>
      <c r="C10" s="140"/>
      <c r="D10" s="140"/>
      <c r="E10" s="140"/>
      <c r="F10" s="30">
        <f>'カロリー計算'!$D$9</f>
        <v>0</v>
      </c>
      <c r="G10" s="39"/>
      <c r="H10" s="38"/>
      <c r="I10" s="27">
        <f>IF(H10="%",IF(G10&lt;1,'カロリー計算'!G9*カルシウム!G10*10,'カロリー計算'!G9*カルシウム!G10/100),IF(H10="Kcal/Kg",'カロリー計算'!G9*G10/1000,IF(H10="mg/Kg",'カロリー計算'!G9*G10/1000,IF(H10="IU/Kg",'カロリー計算'!G9*G10/1000,G10))))</f>
        <v>0</v>
      </c>
      <c r="J10" s="28" t="str">
        <f t="shared" si="0"/>
        <v>---</v>
      </c>
      <c r="N10" s="29">
        <f t="shared" si="1"/>
        <v>0</v>
      </c>
    </row>
    <row r="11" spans="2:14" ht="27" customHeight="1">
      <c r="B11" s="139" t="str">
        <f>'カロリー計算'!$C$10</f>
        <v>　</v>
      </c>
      <c r="C11" s="140"/>
      <c r="D11" s="140"/>
      <c r="E11" s="140"/>
      <c r="F11" s="30">
        <f>'カロリー計算'!$D$10</f>
        <v>0</v>
      </c>
      <c r="G11" s="39"/>
      <c r="H11" s="38"/>
      <c r="I11" s="27">
        <f>IF(H11="%",IF(G11&lt;1,'カロリー計算'!G10*カルシウム!G11*10,'カロリー計算'!G10*カルシウム!G11/100),IF(H11="Kcal/Kg",'カロリー計算'!G10*G11/1000,IF(H11="mg/Kg",'カロリー計算'!G10*G11/1000,IF(H11="IU/Kg",'カロリー計算'!G10*G11/1000,G11))))</f>
        <v>0</v>
      </c>
      <c r="J11" s="28" t="str">
        <f t="shared" si="0"/>
        <v>---</v>
      </c>
      <c r="N11" s="29">
        <f t="shared" si="1"/>
        <v>0</v>
      </c>
    </row>
    <row r="12" spans="2:14" ht="27" customHeight="1">
      <c r="B12" s="139" t="str">
        <f>'カロリー計算'!$C$11</f>
        <v>　</v>
      </c>
      <c r="C12" s="140"/>
      <c r="D12" s="140"/>
      <c r="E12" s="140"/>
      <c r="F12" s="30">
        <f>'カロリー計算'!$D$11</f>
        <v>0</v>
      </c>
      <c r="G12" s="39"/>
      <c r="H12" s="38"/>
      <c r="I12" s="27">
        <f>IF(H12="%",IF(G12&lt;1,'カロリー計算'!G11*カルシウム!G12*10,'カロリー計算'!G11*カルシウム!G12/100),IF(H12="Kcal/Kg",'カロリー計算'!G11*G12/1000,IF(H12="mg/Kg",'カロリー計算'!G11*G12/1000,IF(H12="IU/Kg",'カロリー計算'!G11*G12/1000,G12))))</f>
        <v>0</v>
      </c>
      <c r="J12" s="28" t="str">
        <f t="shared" si="0"/>
        <v>---</v>
      </c>
      <c r="N12" s="29">
        <f t="shared" si="1"/>
        <v>0</v>
      </c>
    </row>
    <row r="13" spans="2:14" ht="27" customHeight="1">
      <c r="B13" s="139" t="str">
        <f>'カロリー計算'!$C$12</f>
        <v>　</v>
      </c>
      <c r="C13" s="140"/>
      <c r="D13" s="140"/>
      <c r="E13" s="140"/>
      <c r="F13" s="30">
        <f>'カロリー計算'!$D$12</f>
        <v>0</v>
      </c>
      <c r="G13" s="39"/>
      <c r="H13" s="38"/>
      <c r="I13" s="27">
        <f>IF(H13="%",IF(G13&lt;1,'カロリー計算'!G12*カルシウム!G13*10,'カロリー計算'!G12*カルシウム!G13/100),IF(H13="Kcal/Kg",'カロリー計算'!G12*G13/1000,IF(H13="mg/Kg",'カロリー計算'!G12*G13/1000,IF(H13="IU/Kg",'カロリー計算'!G12*G13/1000,G13))))</f>
        <v>0</v>
      </c>
      <c r="J13" s="28" t="str">
        <f t="shared" si="0"/>
        <v>---</v>
      </c>
      <c r="N13" s="29">
        <f t="shared" si="1"/>
        <v>0</v>
      </c>
    </row>
    <row r="14" spans="2:14" ht="27" customHeight="1">
      <c r="B14" s="139" t="str">
        <f>'カロリー計算'!$C$13</f>
        <v>　</v>
      </c>
      <c r="C14" s="140"/>
      <c r="D14" s="140"/>
      <c r="E14" s="140"/>
      <c r="F14" s="30">
        <f>'カロリー計算'!$D$13</f>
        <v>0</v>
      </c>
      <c r="G14" s="39"/>
      <c r="H14" s="38"/>
      <c r="I14" s="27">
        <f>IF(H14="%",IF(G14&lt;1,'カロリー計算'!G13*カルシウム!G14*10,'カロリー計算'!G13*カルシウム!G14/100),IF(H14="Kcal/Kg",'カロリー計算'!G13*G14/1000,IF(H14="mg/Kg",'カロリー計算'!G13*G14/1000,IF(H14="IU/Kg",'カロリー計算'!G13*G14/1000,G14))))</f>
        <v>0</v>
      </c>
      <c r="J14" s="28" t="str">
        <f t="shared" si="0"/>
        <v>---</v>
      </c>
      <c r="N14" s="29">
        <f t="shared" si="1"/>
        <v>0</v>
      </c>
    </row>
    <row r="15" spans="2:14" ht="27" customHeight="1">
      <c r="B15" s="139" t="str">
        <f>'カロリー計算'!$C$14</f>
        <v>　</v>
      </c>
      <c r="C15" s="140"/>
      <c r="D15" s="140"/>
      <c r="E15" s="140"/>
      <c r="F15" s="30">
        <f>'カロリー計算'!$D$14</f>
        <v>0</v>
      </c>
      <c r="G15" s="39">
        <v>0</v>
      </c>
      <c r="H15" s="38"/>
      <c r="I15" s="27">
        <f>IF(H15="%",IF(G15&lt;1,'カロリー計算'!G14*カルシウム!G15*10,'カロリー計算'!G14*カルシウム!G15/100),IF(H15="Kcal/Kg",'カロリー計算'!G14*G15/1000,IF(H15="mg/Kg",'カロリー計算'!G14*G15/1000,IF(H15="IU/Kg",'カロリー計算'!G14*G15/1000,G15))))</f>
        <v>0</v>
      </c>
      <c r="J15" s="28" t="str">
        <f t="shared" si="0"/>
        <v>---</v>
      </c>
      <c r="N15" s="29">
        <f t="shared" si="1"/>
        <v>0</v>
      </c>
    </row>
    <row r="16" spans="2:14" ht="27" customHeight="1">
      <c r="B16" s="139" t="str">
        <f>'カロリー計算'!$C$15</f>
        <v>　</v>
      </c>
      <c r="C16" s="140"/>
      <c r="D16" s="140"/>
      <c r="E16" s="140"/>
      <c r="F16" s="30">
        <f>'カロリー計算'!$D$15</f>
        <v>0</v>
      </c>
      <c r="G16" s="39"/>
      <c r="H16" s="38"/>
      <c r="I16" s="27">
        <f>IF(H16="%",IF(G16&lt;1,'カロリー計算'!G15*カルシウム!G16*10,'カロリー計算'!G15*カルシウム!G16/100),IF(H16="Kcal/Kg",'カロリー計算'!G15*G16/1000,IF(H16="mg/Kg",'カロリー計算'!G15*G16/1000,IF(H16="IU/Kg",'カロリー計算'!G15*G16/1000,G16))))</f>
        <v>0</v>
      </c>
      <c r="J16" s="28" t="str">
        <f t="shared" si="0"/>
        <v>---</v>
      </c>
      <c r="N16" s="29">
        <f t="shared" si="1"/>
        <v>0</v>
      </c>
    </row>
    <row r="17" spans="2:14" ht="27" customHeight="1">
      <c r="B17" s="139" t="str">
        <f>'カロリー計算'!$C$16</f>
        <v>　</v>
      </c>
      <c r="C17" s="140"/>
      <c r="D17" s="140"/>
      <c r="E17" s="140"/>
      <c r="F17" s="30">
        <f>'カロリー計算'!$D$16</f>
        <v>0</v>
      </c>
      <c r="G17" s="39"/>
      <c r="H17" s="38"/>
      <c r="I17" s="27">
        <f>IF(H17="%",IF(G17&lt;1,'カロリー計算'!G16*カルシウム!G17*10,'カロリー計算'!G16*カルシウム!G17/100),IF(H17="Kcal/Kg",'カロリー計算'!G16*G17/1000,IF(H17="mg/Kg",'カロリー計算'!G16*G17/1000,IF(H17="IU/Kg",'カロリー計算'!G16*G17/1000,G17))))</f>
        <v>0</v>
      </c>
      <c r="J17" s="28" t="str">
        <f t="shared" si="0"/>
        <v>---</v>
      </c>
      <c r="N17" s="29">
        <f t="shared" si="1"/>
        <v>0</v>
      </c>
    </row>
    <row r="18" spans="2:14" ht="27" customHeight="1">
      <c r="B18" s="137" t="str">
        <f>'カロリー計算'!$C$17</f>
        <v>　</v>
      </c>
      <c r="C18" s="138"/>
      <c r="D18" s="138"/>
      <c r="E18" s="138"/>
      <c r="F18" s="31">
        <f>'カロリー計算'!$D$17</f>
        <v>0</v>
      </c>
      <c r="G18" s="40">
        <v>0</v>
      </c>
      <c r="H18" s="41"/>
      <c r="I18" s="32">
        <f>IF(H18="%",IF(G18&lt;1,'カロリー計算'!G17*カルシウム!G18*10,'カロリー計算'!G17*カルシウム!G18/100),IF(H18="Kcal/Kg",'カロリー計算'!G17*G18/1000,IF(H18="mg/Kg",'カロリー計算'!G17*G18/1000,IF(H18="IU/Kg",'カロリー計算'!G17*G18/1000,G18))))</f>
        <v>0</v>
      </c>
      <c r="J18" s="33" t="str">
        <f t="shared" si="0"/>
        <v>---</v>
      </c>
      <c r="N18" s="29">
        <f t="shared" si="1"/>
        <v>0</v>
      </c>
    </row>
    <row r="19" spans="2:14" ht="27" customHeight="1">
      <c r="B19" s="141">
        <f>'カロリー計算'!B19</f>
        <v>45199</v>
      </c>
      <c r="C19" s="142"/>
      <c r="D19" s="142"/>
      <c r="E19" s="154" t="s">
        <v>39</v>
      </c>
      <c r="F19" s="155"/>
      <c r="G19" s="152" t="s">
        <v>40</v>
      </c>
      <c r="H19" s="153"/>
      <c r="I19" s="58">
        <f>N19</f>
        <v>578.7</v>
      </c>
      <c r="J19" s="57" t="s">
        <v>35</v>
      </c>
      <c r="N19" s="24">
        <f>IF(J19="g",SUM(N5:N18)/1000,SUM(N5:N18))</f>
        <v>578.7</v>
      </c>
    </row>
    <row r="20" spans="2:10" ht="27" customHeight="1">
      <c r="B20" s="146" t="s">
        <v>32</v>
      </c>
      <c r="C20" s="147"/>
      <c r="D20" s="148">
        <v>80</v>
      </c>
      <c r="E20" s="149"/>
      <c r="F20" s="61" t="str">
        <f>IF(J19="mg","mg/Kg",IF(J19="g","g/Kg",IF(J19="IU","IU/Kg",IF(J19="Kcal","Kcal/Kg","－－－"))))</f>
        <v>mg/Kg</v>
      </c>
      <c r="G20" s="150" t="str">
        <f>IF(J3="無判定",CONCATENATE(J3,"  "),CONCATENATE(J3," 制限値  "))</f>
        <v>Min 制限値  </v>
      </c>
      <c r="H20" s="151"/>
      <c r="I20" s="59">
        <f>'カロリー計算'!E19*カルシウム!D20</f>
        <v>468</v>
      </c>
      <c r="J20" s="60" t="str">
        <f>J19</f>
        <v>mg</v>
      </c>
    </row>
    <row r="21" spans="2:10" ht="27" customHeight="1">
      <c r="B21" s="143" t="s">
        <v>34</v>
      </c>
      <c r="C21" s="144"/>
      <c r="D21" s="144"/>
      <c r="E21" s="144"/>
      <c r="F21" s="144"/>
      <c r="G21" s="144"/>
      <c r="H21" s="145"/>
      <c r="I21" s="56">
        <f>I19-I20</f>
        <v>110.70000000000005</v>
      </c>
      <c r="J21" s="55" t="str">
        <f>IF(J3="Max",IF(I19&gt;I20,"超過","OK"),IF(J3="Min",IF(I19&lt;I20,"不足","OK")," "))</f>
        <v>OK</v>
      </c>
    </row>
    <row r="22" ht="9.75" customHeight="1">
      <c r="H22" s="34"/>
    </row>
    <row r="23" ht="19.5" customHeight="1">
      <c r="B23" s="23" t="s">
        <v>37</v>
      </c>
    </row>
    <row r="24" spans="2:10" ht="24" customHeight="1">
      <c r="B24" s="164" t="s">
        <v>47</v>
      </c>
      <c r="C24" s="165"/>
      <c r="D24" s="165"/>
      <c r="E24" s="165"/>
      <c r="F24" s="165"/>
      <c r="G24" s="165"/>
      <c r="H24" s="165"/>
      <c r="I24" s="165"/>
      <c r="J24" s="166"/>
    </row>
    <row r="25" spans="2:10" ht="24" customHeight="1">
      <c r="B25" s="167"/>
      <c r="C25" s="168"/>
      <c r="D25" s="168"/>
      <c r="E25" s="168"/>
      <c r="F25" s="168"/>
      <c r="G25" s="168"/>
      <c r="H25" s="168"/>
      <c r="I25" s="168"/>
      <c r="J25" s="169"/>
    </row>
    <row r="26" spans="2:10" ht="24" customHeight="1">
      <c r="B26" s="167"/>
      <c r="C26" s="168"/>
      <c r="D26" s="168"/>
      <c r="E26" s="168"/>
      <c r="F26" s="168"/>
      <c r="G26" s="168"/>
      <c r="H26" s="168"/>
      <c r="I26" s="168"/>
      <c r="J26" s="169"/>
    </row>
    <row r="27" spans="2:10" ht="24" customHeight="1">
      <c r="B27" s="167"/>
      <c r="C27" s="168"/>
      <c r="D27" s="168"/>
      <c r="E27" s="168"/>
      <c r="F27" s="168"/>
      <c r="G27" s="168"/>
      <c r="H27" s="168"/>
      <c r="I27" s="168"/>
      <c r="J27" s="169"/>
    </row>
    <row r="28" spans="2:10" ht="24" customHeight="1">
      <c r="B28" s="167"/>
      <c r="C28" s="168"/>
      <c r="D28" s="168"/>
      <c r="E28" s="168"/>
      <c r="F28" s="168"/>
      <c r="G28" s="168"/>
      <c r="H28" s="168"/>
      <c r="I28" s="168"/>
      <c r="J28" s="169"/>
    </row>
    <row r="29" spans="2:10" ht="24" customHeight="1">
      <c r="B29" s="167"/>
      <c r="C29" s="168"/>
      <c r="D29" s="168"/>
      <c r="E29" s="168"/>
      <c r="F29" s="168"/>
      <c r="G29" s="168"/>
      <c r="H29" s="168"/>
      <c r="I29" s="168"/>
      <c r="J29" s="169"/>
    </row>
    <row r="30" spans="2:10" ht="24" customHeight="1">
      <c r="B30" s="167"/>
      <c r="C30" s="168"/>
      <c r="D30" s="168"/>
      <c r="E30" s="168"/>
      <c r="F30" s="168"/>
      <c r="G30" s="168"/>
      <c r="H30" s="168"/>
      <c r="I30" s="168"/>
      <c r="J30" s="169"/>
    </row>
    <row r="31" spans="2:10" ht="24" customHeight="1">
      <c r="B31" s="170"/>
      <c r="C31" s="171"/>
      <c r="D31" s="171"/>
      <c r="E31" s="171"/>
      <c r="F31" s="171"/>
      <c r="G31" s="171"/>
      <c r="H31" s="171"/>
      <c r="I31" s="171"/>
      <c r="J31" s="172"/>
    </row>
    <row r="32" ht="9.75" customHeight="1"/>
  </sheetData>
  <sheetProtection sheet="1"/>
  <mergeCells count="34">
    <mergeCell ref="B18:E18"/>
    <mergeCell ref="E3:H3"/>
    <mergeCell ref="G4:H4"/>
    <mergeCell ref="B17:E17"/>
    <mergeCell ref="B4:E4"/>
    <mergeCell ref="B5:E5"/>
    <mergeCell ref="B10:E10"/>
    <mergeCell ref="B11:E11"/>
    <mergeCell ref="B13:E13"/>
    <mergeCell ref="B6:E6"/>
    <mergeCell ref="B2:J2"/>
    <mergeCell ref="B14:E14"/>
    <mergeCell ref="B15:E15"/>
    <mergeCell ref="B16:E16"/>
    <mergeCell ref="I4:J4"/>
    <mergeCell ref="B12:E12"/>
    <mergeCell ref="B7:E7"/>
    <mergeCell ref="B8:E8"/>
    <mergeCell ref="B9:E9"/>
    <mergeCell ref="B25:J25"/>
    <mergeCell ref="B29:J29"/>
    <mergeCell ref="B30:J30"/>
    <mergeCell ref="B31:J31"/>
    <mergeCell ref="B26:J26"/>
    <mergeCell ref="B27:J27"/>
    <mergeCell ref="B28:J28"/>
    <mergeCell ref="B19:D19"/>
    <mergeCell ref="E19:F19"/>
    <mergeCell ref="G19:H19"/>
    <mergeCell ref="B24:J24"/>
    <mergeCell ref="B21:H21"/>
    <mergeCell ref="B20:C20"/>
    <mergeCell ref="D20:E20"/>
    <mergeCell ref="G20:H20"/>
  </mergeCells>
  <conditionalFormatting sqref="I5:I20 D20:E20 F5:G18">
    <cfRule type="cellIs" priority="1" dxfId="17" operator="equal" stopIfTrue="1">
      <formula>0</formula>
    </cfRule>
  </conditionalFormatting>
  <conditionalFormatting sqref="J21">
    <cfRule type="cellIs" priority="2" dxfId="18" operator="equal" stopIfTrue="1">
      <formula>"OK"</formula>
    </cfRule>
  </conditionalFormatting>
  <dataValidations count="7">
    <dataValidation allowBlank="1" showInputMessage="1" showErrorMessage="1" imeMode="off" sqref="E1:H2 J4:J18 K1:IV65536 B32:J65536 A1:A65536 J20:J23 I1:I23 E19:E23 C1:C2 J1:J2 F21:F23 G19:G23 H20:H23 H4 E4:G18 D1:D18 B1:B23 C4:C18 C20:D23"/>
    <dataValidation allowBlank="1" showInputMessage="1" showErrorMessage="1" imeMode="hiragana" sqref="E3:H3 B24:J31"/>
    <dataValidation type="list" allowBlank="1" showInputMessage="1" showErrorMessage="1" imeMode="off" sqref="J19">
      <formula1>"mg, g, Kcal, IU, pH"</formula1>
    </dataValidation>
    <dataValidation type="list" allowBlank="1" showInputMessage="1" showErrorMessage="1" imeMode="off" sqref="C3">
      <formula1>"栄養素, ミネラル, ビタミン, その他"</formula1>
    </dataValidation>
    <dataValidation type="list" allowBlank="1" showInputMessage="1" showErrorMessage="1" imeMode="off" sqref="J3">
      <formula1>"Max, Min, 無判定"</formula1>
    </dataValidation>
    <dataValidation allowBlank="1" showInputMessage="1" showErrorMessage="1" imeMode="off" sqref="F20"/>
    <dataValidation type="list" allowBlank="1" showInputMessage="1" showErrorMessage="1" imeMode="off" sqref="H5:H18">
      <formula1>"%, mg/Kg, Kcal/Kg, IU/Kg, pH"</formula1>
    </dataValidation>
  </dataValidations>
  <printOptions/>
  <pageMargins left="0.984251968503937" right="0.3937007874015748" top="0.63" bottom="0.3937007874015748" header="0.3937007874015748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1"/>
  <sheetViews>
    <sheetView zoomScaleSheetLayoutView="100" zoomScalePageLayoutView="0" workbookViewId="0" topLeftCell="A1">
      <selection activeCell="B5" sqref="B5:E5"/>
    </sheetView>
  </sheetViews>
  <sheetFormatPr defaultColWidth="9.125" defaultRowHeight="30" customHeight="1"/>
  <cols>
    <col min="1" max="1" width="1.625" style="23" customWidth="1"/>
    <col min="2" max="2" width="8.625" style="23" customWidth="1"/>
    <col min="3" max="3" width="10.00390625" style="23" customWidth="1"/>
    <col min="4" max="6" width="8.625" style="23" customWidth="1"/>
    <col min="7" max="7" width="10.125" style="23" customWidth="1"/>
    <col min="8" max="8" width="9.125" style="23" customWidth="1"/>
    <col min="9" max="9" width="12.375" style="23" customWidth="1"/>
    <col min="10" max="10" width="10.625" style="23" customWidth="1"/>
    <col min="11" max="12" width="9.125" style="23" customWidth="1"/>
    <col min="13" max="13" width="4.375" style="23" customWidth="1"/>
    <col min="14" max="14" width="14.375" style="23" customWidth="1"/>
    <col min="15" max="16384" width="9.125" style="23" customWidth="1"/>
  </cols>
  <sheetData>
    <row r="1" ht="9.75" customHeight="1"/>
    <row r="2" spans="2:13" ht="27" customHeight="1">
      <c r="B2" s="159" t="str">
        <f>CONCATENATE('カロリー計算'!B2," の栄養素管理")</f>
        <v>みる 2014/1/28生 の栄養素管理</v>
      </c>
      <c r="C2" s="159"/>
      <c r="D2" s="159"/>
      <c r="E2" s="159"/>
      <c r="F2" s="159"/>
      <c r="G2" s="159"/>
      <c r="H2" s="159"/>
      <c r="I2" s="159"/>
      <c r="J2" s="159"/>
      <c r="L2" s="25"/>
      <c r="M2" s="25"/>
    </row>
    <row r="3" spans="2:10" ht="27" customHeight="1">
      <c r="B3" s="71" t="s">
        <v>29</v>
      </c>
      <c r="C3" s="35"/>
      <c r="D3" s="72" t="s">
        <v>28</v>
      </c>
      <c r="E3" s="156" t="s">
        <v>38</v>
      </c>
      <c r="F3" s="157"/>
      <c r="G3" s="157"/>
      <c r="H3" s="157"/>
      <c r="I3" s="73" t="s">
        <v>24</v>
      </c>
      <c r="J3" s="36" t="s">
        <v>25</v>
      </c>
    </row>
    <row r="4" spans="2:14" ht="27" customHeight="1">
      <c r="B4" s="161" t="s">
        <v>17</v>
      </c>
      <c r="C4" s="158"/>
      <c r="D4" s="158"/>
      <c r="E4" s="158"/>
      <c r="F4" s="74" t="s">
        <v>50</v>
      </c>
      <c r="G4" s="158" t="s">
        <v>26</v>
      </c>
      <c r="H4" s="158"/>
      <c r="I4" s="158" t="s">
        <v>33</v>
      </c>
      <c r="J4" s="160"/>
      <c r="N4" s="24" t="s">
        <v>44</v>
      </c>
    </row>
    <row r="5" spans="2:14" ht="27" customHeight="1">
      <c r="B5" s="162" t="str">
        <f>'カロリー計算'!$C$4</f>
        <v>FHN　エクシジェント42</v>
      </c>
      <c r="C5" s="163"/>
      <c r="D5" s="163"/>
      <c r="E5" s="163"/>
      <c r="F5" s="26" t="str">
        <f>'カロリー計算'!$D$4</f>
        <v>ドライ</v>
      </c>
      <c r="G5" s="37">
        <v>0</v>
      </c>
      <c r="H5" s="38" t="s">
        <v>18</v>
      </c>
      <c r="I5" s="27">
        <f>IF(H5="%",IF(G5&lt;1,'カロリー計算'!G4*'成分追加用マスター'!G5*10,'カロリー計算'!G4*'成分追加用マスター'!G5/100),IF(H5="Kcal/Kg",'カロリー計算'!G4*G5/1000,IF(H5="mg/Kg",'カロリー計算'!G4*G5/1000,IF(H5="IU/Kg",'カロリー計算'!G4*G5/1000,G5))))</f>
        <v>0</v>
      </c>
      <c r="J5" s="28" t="str">
        <f aca="true" t="shared" si="0" ref="J5:J18">IF(H5="%",IF(G5&lt;1,"mg","g"),IF(H5="Kcal/Kg","Kcal",IF(H5="mg/Kg","mg",IF(H5="IU/Kg","IU",IF(H5="pH","pH","---")))))</f>
        <v>mg</v>
      </c>
      <c r="N5" s="29">
        <f aca="true" t="shared" si="1" ref="N5:N18">IF(J5="g",INT(I5*1000),IF(J5="pH",0,I5))</f>
        <v>0</v>
      </c>
    </row>
    <row r="6" spans="2:14" ht="27" customHeight="1">
      <c r="B6" s="139" t="str">
        <f>'カロリー計算'!$C$5</f>
        <v>FHN　インドア　7+</v>
      </c>
      <c r="C6" s="140"/>
      <c r="D6" s="140"/>
      <c r="E6" s="140"/>
      <c r="F6" s="30" t="str">
        <f>'カロリー計算'!$D$5</f>
        <v>ドライ</v>
      </c>
      <c r="G6" s="39">
        <v>0</v>
      </c>
      <c r="H6" s="38" t="s">
        <v>18</v>
      </c>
      <c r="I6" s="27">
        <f>IF(H6="%",IF(G6&lt;1,'カロリー計算'!G5*'成分追加用マスター'!G6*10,'カロリー計算'!G5*'成分追加用マスター'!G6/100),IF(H6="Kcal/Kg",'カロリー計算'!G5*G6/1000,IF(H6="mg/Kg",'カロリー計算'!G5*G6/1000,IF(H6="IU/Kg",'カロリー計算'!G5*G6/1000,G6))))</f>
        <v>0</v>
      </c>
      <c r="J6" s="28" t="str">
        <f t="shared" si="0"/>
        <v>mg</v>
      </c>
      <c r="N6" s="29">
        <f t="shared" si="1"/>
        <v>0</v>
      </c>
    </row>
    <row r="7" spans="2:14" ht="27" customHeight="1">
      <c r="B7" s="139" t="str">
        <f>'カロリー計算'!$C$6</f>
        <v>FHN ステアライズド　7+</v>
      </c>
      <c r="C7" s="140"/>
      <c r="D7" s="140"/>
      <c r="E7" s="140"/>
      <c r="F7" s="30" t="str">
        <f>'カロリー計算'!$D$6</f>
        <v>ドライ</v>
      </c>
      <c r="G7" s="39">
        <v>0</v>
      </c>
      <c r="H7" s="38" t="s">
        <v>18</v>
      </c>
      <c r="I7" s="27">
        <f>IF(H7="%",IF(G7&lt;1,'カロリー計算'!G6*'成分追加用マスター'!G7*10,'カロリー計算'!G6*'成分追加用マスター'!G7/100),IF(H7="Kcal/Kg",'カロリー計算'!G6*G7/1000,IF(H7="mg/Kg",'カロリー計算'!G6*G7/1000,IF(H7="IU/Kg",'カロリー計算'!G6*G7/1000,G7))))</f>
        <v>0</v>
      </c>
      <c r="J7" s="28" t="str">
        <f t="shared" si="0"/>
        <v>mg</v>
      </c>
      <c r="N7" s="29">
        <f t="shared" si="1"/>
        <v>0</v>
      </c>
    </row>
    <row r="8" spans="2:14" ht="27" customHeight="1">
      <c r="B8" s="139" t="str">
        <f>'カロリー計算'!$C$7</f>
        <v>ウルトラライト (85g　パウチ)</v>
      </c>
      <c r="C8" s="140"/>
      <c r="D8" s="140"/>
      <c r="E8" s="140"/>
      <c r="F8" s="30" t="str">
        <f>'カロリー計算'!$D$7</f>
        <v>ウェット</v>
      </c>
      <c r="G8" s="39">
        <v>0</v>
      </c>
      <c r="H8" s="38" t="s">
        <v>18</v>
      </c>
      <c r="I8" s="27">
        <f>IF(H8="%",IF(G8&lt;1,'カロリー計算'!G7*'成分追加用マスター'!G8*10,'カロリー計算'!G7*'成分追加用マスター'!G8/100),IF(H8="Kcal/Kg",'カロリー計算'!G7*G8/1000,IF(H8="mg/Kg",'カロリー計算'!G7*G8/1000,IF(H8="IU/Kg",'カロリー計算'!G7*G8/1000,G8))))</f>
        <v>0</v>
      </c>
      <c r="J8" s="28" t="str">
        <f t="shared" si="0"/>
        <v>mg</v>
      </c>
      <c r="N8" s="29">
        <f t="shared" si="1"/>
        <v>0</v>
      </c>
    </row>
    <row r="9" spans="2:14" ht="27" customHeight="1">
      <c r="B9" s="139" t="str">
        <f>'カロリー計算'!$C$8</f>
        <v>おやつ各種、少量</v>
      </c>
      <c r="C9" s="140"/>
      <c r="D9" s="140"/>
      <c r="E9" s="140"/>
      <c r="F9" s="30" t="str">
        <f>'カロリー計算'!$D$8</f>
        <v>おやつ</v>
      </c>
      <c r="G9" s="39">
        <v>0</v>
      </c>
      <c r="H9" s="38"/>
      <c r="I9" s="27">
        <f>IF(H9="%",IF(G9&lt;1,'カロリー計算'!G8*'成分追加用マスター'!G9*10,'カロリー計算'!G8*'成分追加用マスター'!G9/100),IF(H9="Kcal/Kg",'カロリー計算'!G8*G9/1000,IF(H9="mg/Kg",'カロリー計算'!G8*G9/1000,IF(H9="IU/Kg",'カロリー計算'!G8*G9/1000,G9))))</f>
        <v>0</v>
      </c>
      <c r="J9" s="28" t="str">
        <f t="shared" si="0"/>
        <v>---</v>
      </c>
      <c r="N9" s="29">
        <f t="shared" si="1"/>
        <v>0</v>
      </c>
    </row>
    <row r="10" spans="2:14" ht="27" customHeight="1">
      <c r="B10" s="139" t="str">
        <f>'カロリー計算'!$C$9</f>
        <v>　</v>
      </c>
      <c r="C10" s="140"/>
      <c r="D10" s="140"/>
      <c r="E10" s="140"/>
      <c r="F10" s="30">
        <f>'カロリー計算'!$D$9</f>
        <v>0</v>
      </c>
      <c r="G10" s="39">
        <v>0</v>
      </c>
      <c r="H10" s="38"/>
      <c r="I10" s="27">
        <f>IF(H10="%",IF(G10&lt;1,'カロリー計算'!G9*'成分追加用マスター'!G10*10,'カロリー計算'!G9*'成分追加用マスター'!G10/100),IF(H10="Kcal/Kg",'カロリー計算'!G9*G10/1000,IF(H10="mg/Kg",'カロリー計算'!G9*G10/1000,IF(H10="IU/Kg",'カロリー計算'!G9*G10/1000,G10))))</f>
        <v>0</v>
      </c>
      <c r="J10" s="28" t="str">
        <f t="shared" si="0"/>
        <v>---</v>
      </c>
      <c r="N10" s="29">
        <f t="shared" si="1"/>
        <v>0</v>
      </c>
    </row>
    <row r="11" spans="2:14" ht="27" customHeight="1">
      <c r="B11" s="139" t="str">
        <f>'カロリー計算'!$C$10</f>
        <v>　</v>
      </c>
      <c r="C11" s="140"/>
      <c r="D11" s="140"/>
      <c r="E11" s="140"/>
      <c r="F11" s="30">
        <f>'カロリー計算'!$D$10</f>
        <v>0</v>
      </c>
      <c r="G11" s="39">
        <v>0</v>
      </c>
      <c r="H11" s="38"/>
      <c r="I11" s="27">
        <f>IF(H11="%",IF(G11&lt;1,'カロリー計算'!G10*'成分追加用マスター'!G11*10,'カロリー計算'!G10*'成分追加用マスター'!G11/100),IF(H11="Kcal/Kg",'カロリー計算'!G10*G11/1000,IF(H11="mg/Kg",'カロリー計算'!G10*G11/1000,IF(H11="IU/Kg",'カロリー計算'!G10*G11/1000,G11))))</f>
        <v>0</v>
      </c>
      <c r="J11" s="28" t="str">
        <f t="shared" si="0"/>
        <v>---</v>
      </c>
      <c r="N11" s="29">
        <f t="shared" si="1"/>
        <v>0</v>
      </c>
    </row>
    <row r="12" spans="2:14" ht="27" customHeight="1">
      <c r="B12" s="139" t="str">
        <f>'カロリー計算'!$C$11</f>
        <v>　</v>
      </c>
      <c r="C12" s="140"/>
      <c r="D12" s="140"/>
      <c r="E12" s="140"/>
      <c r="F12" s="30">
        <f>'カロリー計算'!$D$11</f>
        <v>0</v>
      </c>
      <c r="G12" s="39">
        <v>0</v>
      </c>
      <c r="H12" s="38"/>
      <c r="I12" s="27">
        <f>IF(H12="%",IF(G12&lt;1,'カロリー計算'!G11*'成分追加用マスター'!G12*10,'カロリー計算'!G11*'成分追加用マスター'!G12/100),IF(H12="Kcal/Kg",'カロリー計算'!G11*G12/1000,IF(H12="mg/Kg",'カロリー計算'!G11*G12/1000,IF(H12="IU/Kg",'カロリー計算'!G11*G12/1000,G12))))</f>
        <v>0</v>
      </c>
      <c r="J12" s="28" t="str">
        <f t="shared" si="0"/>
        <v>---</v>
      </c>
      <c r="N12" s="29">
        <f t="shared" si="1"/>
        <v>0</v>
      </c>
    </row>
    <row r="13" spans="2:14" ht="27" customHeight="1">
      <c r="B13" s="139" t="str">
        <f>'カロリー計算'!$C$12</f>
        <v>　</v>
      </c>
      <c r="C13" s="140"/>
      <c r="D13" s="140"/>
      <c r="E13" s="140"/>
      <c r="F13" s="30">
        <f>'カロリー計算'!$D$12</f>
        <v>0</v>
      </c>
      <c r="G13" s="39">
        <v>0</v>
      </c>
      <c r="H13" s="38"/>
      <c r="I13" s="27">
        <f>IF(H13="%",IF(G13&lt;1,'カロリー計算'!G12*'成分追加用マスター'!G13*10,'カロリー計算'!G12*'成分追加用マスター'!G13/100),IF(H13="Kcal/Kg",'カロリー計算'!G12*G13/1000,IF(H13="mg/Kg",'カロリー計算'!G12*G13/1000,IF(H13="IU/Kg",'カロリー計算'!G12*G13/1000,G13))))</f>
        <v>0</v>
      </c>
      <c r="J13" s="28" t="str">
        <f t="shared" si="0"/>
        <v>---</v>
      </c>
      <c r="N13" s="29">
        <f t="shared" si="1"/>
        <v>0</v>
      </c>
    </row>
    <row r="14" spans="2:14" ht="27" customHeight="1">
      <c r="B14" s="139" t="str">
        <f>'カロリー計算'!$C$13</f>
        <v>　</v>
      </c>
      <c r="C14" s="140"/>
      <c r="D14" s="140"/>
      <c r="E14" s="140"/>
      <c r="F14" s="30">
        <f>'カロリー計算'!$D$13</f>
        <v>0</v>
      </c>
      <c r="G14" s="39">
        <v>0</v>
      </c>
      <c r="H14" s="38"/>
      <c r="I14" s="27">
        <f>IF(H14="%",IF(G14&lt;1,'カロリー計算'!G13*'成分追加用マスター'!G14*10,'カロリー計算'!G13*'成分追加用マスター'!G14/100),IF(H14="Kcal/Kg",'カロリー計算'!G13*G14/1000,IF(H14="mg/Kg",'カロリー計算'!G13*G14/1000,IF(H14="IU/Kg",'カロリー計算'!G13*G14/1000,G14))))</f>
        <v>0</v>
      </c>
      <c r="J14" s="28" t="str">
        <f t="shared" si="0"/>
        <v>---</v>
      </c>
      <c r="N14" s="29">
        <f t="shared" si="1"/>
        <v>0</v>
      </c>
    </row>
    <row r="15" spans="2:14" ht="27" customHeight="1">
      <c r="B15" s="139" t="str">
        <f>'カロリー計算'!$C$14</f>
        <v>　</v>
      </c>
      <c r="C15" s="140"/>
      <c r="D15" s="140"/>
      <c r="E15" s="140"/>
      <c r="F15" s="30">
        <f>'カロリー計算'!$D$14</f>
        <v>0</v>
      </c>
      <c r="G15" s="39">
        <v>0</v>
      </c>
      <c r="H15" s="38"/>
      <c r="I15" s="27">
        <f>IF(H15="%",IF(G15&lt;1,'カロリー計算'!G14*'成分追加用マスター'!G15*10,'カロリー計算'!G14*'成分追加用マスター'!G15/100),IF(H15="Kcal/Kg",'カロリー計算'!G14*G15/1000,IF(H15="mg/Kg",'カロリー計算'!G14*G15/1000,IF(H15="IU/Kg",'カロリー計算'!G14*G15/1000,G15))))</f>
        <v>0</v>
      </c>
      <c r="J15" s="28" t="str">
        <f t="shared" si="0"/>
        <v>---</v>
      </c>
      <c r="N15" s="29">
        <f t="shared" si="1"/>
        <v>0</v>
      </c>
    </row>
    <row r="16" spans="2:14" ht="27" customHeight="1">
      <c r="B16" s="139" t="str">
        <f>'カロリー計算'!$C$15</f>
        <v>　</v>
      </c>
      <c r="C16" s="140"/>
      <c r="D16" s="140"/>
      <c r="E16" s="140"/>
      <c r="F16" s="30">
        <f>'カロリー計算'!$D$15</f>
        <v>0</v>
      </c>
      <c r="G16" s="39">
        <v>0</v>
      </c>
      <c r="H16" s="38"/>
      <c r="I16" s="27">
        <f>IF(H16="%",IF(G16&lt;1,'カロリー計算'!G15*'成分追加用マスター'!G16*10,'カロリー計算'!G15*'成分追加用マスター'!G16/100),IF(H16="Kcal/Kg",'カロリー計算'!G15*G16/1000,IF(H16="mg/Kg",'カロリー計算'!G15*G16/1000,IF(H16="IU/Kg",'カロリー計算'!G15*G16/1000,G16))))</f>
        <v>0</v>
      </c>
      <c r="J16" s="28" t="str">
        <f t="shared" si="0"/>
        <v>---</v>
      </c>
      <c r="N16" s="29">
        <f t="shared" si="1"/>
        <v>0</v>
      </c>
    </row>
    <row r="17" spans="2:14" ht="27" customHeight="1">
      <c r="B17" s="139" t="str">
        <f>'カロリー計算'!$C$16</f>
        <v>　</v>
      </c>
      <c r="C17" s="140"/>
      <c r="D17" s="140"/>
      <c r="E17" s="140"/>
      <c r="F17" s="30">
        <f>'カロリー計算'!$D$16</f>
        <v>0</v>
      </c>
      <c r="G17" s="39">
        <v>0</v>
      </c>
      <c r="H17" s="38"/>
      <c r="I17" s="27">
        <f>IF(H17="%",IF(G17&lt;1,'カロリー計算'!G16*'成分追加用マスター'!G17*10,'カロリー計算'!G16*'成分追加用マスター'!G17/100),IF(H17="Kcal/Kg",'カロリー計算'!G16*G17/1000,IF(H17="mg/Kg",'カロリー計算'!G16*G17/1000,IF(H17="IU/Kg",'カロリー計算'!G16*G17/1000,G17))))</f>
        <v>0</v>
      </c>
      <c r="J17" s="28" t="str">
        <f t="shared" si="0"/>
        <v>---</v>
      </c>
      <c r="N17" s="29">
        <f t="shared" si="1"/>
        <v>0</v>
      </c>
    </row>
    <row r="18" spans="2:14" ht="27" customHeight="1">
      <c r="B18" s="137" t="str">
        <f>'カロリー計算'!$C$17</f>
        <v>　</v>
      </c>
      <c r="C18" s="138"/>
      <c r="D18" s="138"/>
      <c r="E18" s="138"/>
      <c r="F18" s="31">
        <f>'カロリー計算'!$D$17</f>
        <v>0</v>
      </c>
      <c r="G18" s="40">
        <v>0</v>
      </c>
      <c r="H18" s="41"/>
      <c r="I18" s="32">
        <f>IF(H18="%",IF(G18&lt;1,'カロリー計算'!G17*'成分追加用マスター'!G18*10,'カロリー計算'!G17*'成分追加用マスター'!G18/100),IF(H18="Kcal/Kg",'カロリー計算'!G17*G18/1000,IF(H18="mg/Kg",'カロリー計算'!G17*G18/1000,IF(H18="IU/Kg",'カロリー計算'!G17*G18/1000,G18))))</f>
        <v>0</v>
      </c>
      <c r="J18" s="33" t="str">
        <f t="shared" si="0"/>
        <v>---</v>
      </c>
      <c r="N18" s="29">
        <f t="shared" si="1"/>
        <v>0</v>
      </c>
    </row>
    <row r="19" spans="2:14" ht="27" customHeight="1">
      <c r="B19" s="141">
        <f>'カロリー計算'!B19</f>
        <v>45199</v>
      </c>
      <c r="C19" s="142"/>
      <c r="D19" s="142"/>
      <c r="E19" s="154" t="s">
        <v>39</v>
      </c>
      <c r="F19" s="155"/>
      <c r="G19" s="152" t="s">
        <v>40</v>
      </c>
      <c r="H19" s="153"/>
      <c r="I19" s="58">
        <f>N19</f>
        <v>0</v>
      </c>
      <c r="J19" s="57" t="s">
        <v>35</v>
      </c>
      <c r="N19" s="24">
        <f>IF(J19="g",SUM(N5:N18)/1000,SUM(N5:N18))</f>
        <v>0</v>
      </c>
    </row>
    <row r="20" spans="2:10" ht="27" customHeight="1">
      <c r="B20" s="146" t="s">
        <v>32</v>
      </c>
      <c r="C20" s="147"/>
      <c r="D20" s="148">
        <v>0</v>
      </c>
      <c r="E20" s="149"/>
      <c r="F20" s="61" t="str">
        <f>IF(J19="mg","mg/Kg",IF(J19="g","g/Kg",IF(J19="IU","IU/Kg",IF(J19="Kcal","Kcal/Kg","－－－"))))</f>
        <v>mg/Kg</v>
      </c>
      <c r="G20" s="150" t="str">
        <f>IF(J3="無判定",CONCATENATE(J3,"  "),CONCATENATE(J3," 制限値  "))</f>
        <v>Max 制限値  </v>
      </c>
      <c r="H20" s="151"/>
      <c r="I20" s="59">
        <f>'カロリー計算'!E19*'成分追加用マスター'!D20</f>
        <v>0</v>
      </c>
      <c r="J20" s="60" t="str">
        <f>J19</f>
        <v>mg</v>
      </c>
    </row>
    <row r="21" spans="2:10" ht="27" customHeight="1">
      <c r="B21" s="143" t="s">
        <v>34</v>
      </c>
      <c r="C21" s="144"/>
      <c r="D21" s="144"/>
      <c r="E21" s="144"/>
      <c r="F21" s="144"/>
      <c r="G21" s="144"/>
      <c r="H21" s="145"/>
      <c r="I21" s="56">
        <f>I19-I20</f>
        <v>0</v>
      </c>
      <c r="J21" s="55" t="str">
        <f>IF(J3="Max",IF(I19&gt;I20,"超過","OK"),IF(J3="Min",IF(I19&lt;I20,"不足","OK")," "))</f>
        <v>OK</v>
      </c>
    </row>
    <row r="22" ht="9.75" customHeight="1">
      <c r="H22" s="34"/>
    </row>
    <row r="23" ht="19.5" customHeight="1">
      <c r="B23" s="23" t="s">
        <v>45</v>
      </c>
    </row>
    <row r="24" spans="2:10" ht="24" customHeight="1">
      <c r="B24" s="164"/>
      <c r="C24" s="165"/>
      <c r="D24" s="165"/>
      <c r="E24" s="165"/>
      <c r="F24" s="165"/>
      <c r="G24" s="165"/>
      <c r="H24" s="165"/>
      <c r="I24" s="165"/>
      <c r="J24" s="166"/>
    </row>
    <row r="25" spans="2:10" ht="24" customHeight="1">
      <c r="B25" s="167"/>
      <c r="C25" s="168"/>
      <c r="D25" s="168"/>
      <c r="E25" s="168"/>
      <c r="F25" s="168"/>
      <c r="G25" s="168"/>
      <c r="H25" s="168"/>
      <c r="I25" s="168"/>
      <c r="J25" s="169"/>
    </row>
    <row r="26" spans="2:10" ht="24" customHeight="1">
      <c r="B26" s="167"/>
      <c r="C26" s="168"/>
      <c r="D26" s="168"/>
      <c r="E26" s="168"/>
      <c r="F26" s="168"/>
      <c r="G26" s="168"/>
      <c r="H26" s="168"/>
      <c r="I26" s="168"/>
      <c r="J26" s="169"/>
    </row>
    <row r="27" spans="2:10" ht="24" customHeight="1">
      <c r="B27" s="167"/>
      <c r="C27" s="168"/>
      <c r="D27" s="168"/>
      <c r="E27" s="168"/>
      <c r="F27" s="168"/>
      <c r="G27" s="168"/>
      <c r="H27" s="168"/>
      <c r="I27" s="168"/>
      <c r="J27" s="169"/>
    </row>
    <row r="28" spans="2:10" ht="24" customHeight="1">
      <c r="B28" s="167"/>
      <c r="C28" s="168"/>
      <c r="D28" s="168"/>
      <c r="E28" s="168"/>
      <c r="F28" s="168"/>
      <c r="G28" s="168"/>
      <c r="H28" s="168"/>
      <c r="I28" s="168"/>
      <c r="J28" s="169"/>
    </row>
    <row r="29" spans="2:10" ht="24" customHeight="1">
      <c r="B29" s="167"/>
      <c r="C29" s="168"/>
      <c r="D29" s="168"/>
      <c r="E29" s="168"/>
      <c r="F29" s="168"/>
      <c r="G29" s="168"/>
      <c r="H29" s="168"/>
      <c r="I29" s="168"/>
      <c r="J29" s="169"/>
    </row>
    <row r="30" spans="2:10" ht="24" customHeight="1">
      <c r="B30" s="167"/>
      <c r="C30" s="168"/>
      <c r="D30" s="168"/>
      <c r="E30" s="168"/>
      <c r="F30" s="168"/>
      <c r="G30" s="168"/>
      <c r="H30" s="168"/>
      <c r="I30" s="168"/>
      <c r="J30" s="169"/>
    </row>
    <row r="31" spans="2:10" ht="24" customHeight="1">
      <c r="B31" s="170"/>
      <c r="C31" s="171"/>
      <c r="D31" s="171"/>
      <c r="E31" s="171"/>
      <c r="F31" s="171"/>
      <c r="G31" s="171"/>
      <c r="H31" s="171"/>
      <c r="I31" s="171"/>
      <c r="J31" s="172"/>
    </row>
    <row r="32" ht="9.75" customHeight="1"/>
  </sheetData>
  <sheetProtection sheet="1"/>
  <mergeCells count="34">
    <mergeCell ref="B19:D19"/>
    <mergeCell ref="E19:F19"/>
    <mergeCell ref="G19:H19"/>
    <mergeCell ref="B24:J24"/>
    <mergeCell ref="B21:H21"/>
    <mergeCell ref="B20:C20"/>
    <mergeCell ref="D20:E20"/>
    <mergeCell ref="G20:H20"/>
    <mergeCell ref="B25:J25"/>
    <mergeCell ref="B29:J29"/>
    <mergeCell ref="B30:J30"/>
    <mergeCell ref="B31:J31"/>
    <mergeCell ref="B26:J26"/>
    <mergeCell ref="B27:J27"/>
    <mergeCell ref="B28:J28"/>
    <mergeCell ref="I4:J4"/>
    <mergeCell ref="B12:E12"/>
    <mergeCell ref="B18:E18"/>
    <mergeCell ref="E3:H3"/>
    <mergeCell ref="G4:H4"/>
    <mergeCell ref="B17:E17"/>
    <mergeCell ref="B5:E5"/>
    <mergeCell ref="B10:E10"/>
    <mergeCell ref="B11:E11"/>
    <mergeCell ref="B2:J2"/>
    <mergeCell ref="B14:E14"/>
    <mergeCell ref="B15:E15"/>
    <mergeCell ref="B16:E16"/>
    <mergeCell ref="B13:E13"/>
    <mergeCell ref="B6:E6"/>
    <mergeCell ref="B7:E7"/>
    <mergeCell ref="B8:E8"/>
    <mergeCell ref="B9:E9"/>
    <mergeCell ref="B4:E4"/>
  </mergeCells>
  <conditionalFormatting sqref="I5:I20 D20:E20 F5:G18">
    <cfRule type="cellIs" priority="1" dxfId="17" operator="equal" stopIfTrue="1">
      <formula>0</formula>
    </cfRule>
  </conditionalFormatting>
  <conditionalFormatting sqref="J21">
    <cfRule type="cellIs" priority="2" dxfId="18" operator="equal" stopIfTrue="1">
      <formula>"OK"</formula>
    </cfRule>
  </conditionalFormatting>
  <dataValidations count="7">
    <dataValidation allowBlank="1" showInputMessage="1" showErrorMessage="1" imeMode="off" sqref="E1:H2 J4:J18 K1:IV65536 B32:J65536 A1:A65536 J20:J23 I1:I23 E19:E23 C1:C2 J1:J2 F21:F23 G19:G23 H20:H23 H4 E4:G18 D1:D18 B1:B23 C4:C18 C20:D23"/>
    <dataValidation allowBlank="1" showInputMessage="1" showErrorMessage="1" imeMode="hiragana" sqref="E3:H3 B24:J31"/>
    <dataValidation type="list" allowBlank="1" showInputMessage="1" showErrorMessage="1" imeMode="off" sqref="J19">
      <formula1>"mg, g, Kcal, IU, pH"</formula1>
    </dataValidation>
    <dataValidation type="list" allowBlank="1" showInputMessage="1" showErrorMessage="1" imeMode="off" sqref="C3">
      <formula1>"栄養素, ミネラル, ビタミン, その他"</formula1>
    </dataValidation>
    <dataValidation type="list" allowBlank="1" showInputMessage="1" showErrorMessage="1" imeMode="off" sqref="J3">
      <formula1>"Max, Min, 無判定"</formula1>
    </dataValidation>
    <dataValidation allowBlank="1" showInputMessage="1" showErrorMessage="1" imeMode="off" sqref="F20"/>
    <dataValidation type="list" allowBlank="1" showInputMessage="1" showErrorMessage="1" imeMode="off" sqref="H5:H18">
      <formula1>"%, mg/Kg, Kcal/Kg, IU/Kg, pH"</formula1>
    </dataValidation>
  </dataValidations>
  <printOptions/>
  <pageMargins left="0.984251968503937" right="0.3937007874015748" top="0.64" bottom="0.3937007874015748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">
      <pane ySplit="1" topLeftCell="A88" activePane="bottomLeft" state="frozen"/>
      <selection pane="topLeft" activeCell="A1" sqref="A1"/>
      <selection pane="bottomLeft" activeCell="A100" sqref="A100"/>
    </sheetView>
  </sheetViews>
  <sheetFormatPr defaultColWidth="16.625" defaultRowHeight="24" customHeight="1"/>
  <cols>
    <col min="1" max="1" width="25.75390625" style="63" customWidth="1"/>
    <col min="2" max="3" width="12.625" style="64" customWidth="1"/>
    <col min="4" max="4" width="20.375" style="63" customWidth="1"/>
    <col min="5" max="5" width="16.625" style="63" customWidth="1"/>
    <col min="6" max="6" width="12.625" style="104" customWidth="1"/>
    <col min="7" max="16384" width="16.625" style="63" customWidth="1"/>
  </cols>
  <sheetData>
    <row r="1" spans="1:6" ht="24" customHeight="1">
      <c r="A1" s="75" t="s">
        <v>42</v>
      </c>
      <c r="B1" s="76" t="s">
        <v>74</v>
      </c>
      <c r="C1" s="76" t="s">
        <v>75</v>
      </c>
      <c r="D1" s="75" t="s">
        <v>43</v>
      </c>
      <c r="F1" s="103" t="s">
        <v>76</v>
      </c>
    </row>
    <row r="2" spans="1:6" ht="24" customHeight="1">
      <c r="A2" s="66">
        <v>41667</v>
      </c>
      <c r="B2" s="65">
        <v>0</v>
      </c>
      <c r="C2" s="102">
        <v>0</v>
      </c>
      <c r="D2" s="67">
        <v>5.93</v>
      </c>
      <c r="F2" s="103">
        <v>0</v>
      </c>
    </row>
    <row r="3" spans="1:6" ht="24" customHeight="1">
      <c r="A3" s="66">
        <v>42078</v>
      </c>
      <c r="B3" s="65">
        <f>IF(A3="","",INT((A3-$A$2)/365.25*12))</f>
        <v>13</v>
      </c>
      <c r="C3" s="102">
        <f>IF(B3="","",B3/12)</f>
        <v>1.0833333333333333</v>
      </c>
      <c r="D3" s="67">
        <v>5.93</v>
      </c>
      <c r="F3" s="103">
        <f>IF(B3="","",INT(B3/12))</f>
        <v>1</v>
      </c>
    </row>
    <row r="4" spans="1:6" ht="24" customHeight="1">
      <c r="A4" s="66">
        <v>42115</v>
      </c>
      <c r="B4" s="65">
        <f aca="true" t="shared" si="0" ref="B4:B67">IF(A4="","",INT((A4-$A$2)/365.25*12))</f>
        <v>14</v>
      </c>
      <c r="C4" s="102">
        <f aca="true" t="shared" si="1" ref="C4:C67">IF(B4="","",B4/12)</f>
        <v>1.1666666666666667</v>
      </c>
      <c r="D4" s="67">
        <v>6.36</v>
      </c>
      <c r="F4" s="103">
        <f aca="true" t="shared" si="2" ref="F4:F67">IF(B4="","",INT(B4/12))</f>
        <v>1</v>
      </c>
    </row>
    <row r="5" spans="1:6" ht="24" customHeight="1">
      <c r="A5" s="66">
        <v>42157</v>
      </c>
      <c r="B5" s="65">
        <f t="shared" si="0"/>
        <v>16</v>
      </c>
      <c r="C5" s="102">
        <f t="shared" si="1"/>
        <v>1.3333333333333333</v>
      </c>
      <c r="D5" s="67">
        <v>6.6</v>
      </c>
      <c r="F5" s="103">
        <f t="shared" si="2"/>
        <v>1</v>
      </c>
    </row>
    <row r="6" spans="1:6" ht="24" customHeight="1">
      <c r="A6" s="66">
        <v>42186</v>
      </c>
      <c r="B6" s="65">
        <f t="shared" si="0"/>
        <v>17</v>
      </c>
      <c r="C6" s="102">
        <f t="shared" si="1"/>
        <v>1.4166666666666667</v>
      </c>
      <c r="D6" s="67">
        <v>6.77</v>
      </c>
      <c r="F6" s="103">
        <f t="shared" si="2"/>
        <v>1</v>
      </c>
    </row>
    <row r="7" spans="1:6" ht="24" customHeight="1">
      <c r="A7" s="66">
        <v>42216</v>
      </c>
      <c r="B7" s="65">
        <f t="shared" si="0"/>
        <v>18</v>
      </c>
      <c r="C7" s="102">
        <f t="shared" si="1"/>
        <v>1.5</v>
      </c>
      <c r="D7" s="67">
        <v>6.6</v>
      </c>
      <c r="F7" s="103">
        <f t="shared" si="2"/>
        <v>1</v>
      </c>
    </row>
    <row r="8" spans="1:6" ht="24" customHeight="1">
      <c r="A8" s="66">
        <v>42250</v>
      </c>
      <c r="B8" s="65">
        <f t="shared" si="0"/>
        <v>19</v>
      </c>
      <c r="C8" s="102">
        <f t="shared" si="1"/>
        <v>1.5833333333333333</v>
      </c>
      <c r="D8" s="67">
        <v>6.8</v>
      </c>
      <c r="F8" s="103">
        <f t="shared" si="2"/>
        <v>1</v>
      </c>
    </row>
    <row r="9" spans="1:6" ht="24" customHeight="1">
      <c r="A9" s="66">
        <v>42277</v>
      </c>
      <c r="B9" s="65">
        <f t="shared" si="0"/>
        <v>20</v>
      </c>
      <c r="C9" s="102">
        <f t="shared" si="1"/>
        <v>1.6666666666666667</v>
      </c>
      <c r="D9" s="67">
        <v>6.8</v>
      </c>
      <c r="F9" s="103">
        <f t="shared" si="2"/>
        <v>1</v>
      </c>
    </row>
    <row r="10" spans="1:6" ht="24" customHeight="1">
      <c r="A10" s="66">
        <v>42308</v>
      </c>
      <c r="B10" s="65">
        <f t="shared" si="0"/>
        <v>21</v>
      </c>
      <c r="C10" s="102">
        <f t="shared" si="1"/>
        <v>1.75</v>
      </c>
      <c r="D10" s="67">
        <v>7</v>
      </c>
      <c r="F10" s="103">
        <f t="shared" si="2"/>
        <v>1</v>
      </c>
    </row>
    <row r="11" spans="1:6" ht="24" customHeight="1">
      <c r="A11" s="66">
        <v>42340</v>
      </c>
      <c r="B11" s="65">
        <f t="shared" si="0"/>
        <v>22</v>
      </c>
      <c r="C11" s="102">
        <f t="shared" si="1"/>
        <v>1.8333333333333333</v>
      </c>
      <c r="D11" s="67">
        <v>7</v>
      </c>
      <c r="F11" s="103">
        <f t="shared" si="2"/>
        <v>1</v>
      </c>
    </row>
    <row r="12" spans="1:6" ht="24" customHeight="1">
      <c r="A12" s="66">
        <v>42378</v>
      </c>
      <c r="B12" s="65">
        <f t="shared" si="0"/>
        <v>23</v>
      </c>
      <c r="C12" s="102">
        <f t="shared" si="1"/>
        <v>1.9166666666666667</v>
      </c>
      <c r="D12" s="67">
        <v>7.3</v>
      </c>
      <c r="F12" s="103">
        <f t="shared" si="2"/>
        <v>1</v>
      </c>
    </row>
    <row r="13" spans="1:6" ht="24" customHeight="1">
      <c r="A13" s="66">
        <v>42400</v>
      </c>
      <c r="B13" s="65">
        <f t="shared" si="0"/>
        <v>24</v>
      </c>
      <c r="C13" s="102">
        <f t="shared" si="1"/>
        <v>2</v>
      </c>
      <c r="D13" s="67">
        <v>7</v>
      </c>
      <c r="F13" s="103">
        <f t="shared" si="2"/>
        <v>2</v>
      </c>
    </row>
    <row r="14" spans="1:6" ht="24" customHeight="1">
      <c r="A14" s="66">
        <v>42429</v>
      </c>
      <c r="B14" s="65">
        <f t="shared" si="0"/>
        <v>25</v>
      </c>
      <c r="C14" s="102">
        <f t="shared" si="1"/>
        <v>2.0833333333333335</v>
      </c>
      <c r="D14" s="67">
        <v>7</v>
      </c>
      <c r="F14" s="103">
        <f t="shared" si="2"/>
        <v>2</v>
      </c>
    </row>
    <row r="15" spans="1:6" ht="24" customHeight="1">
      <c r="A15" s="66">
        <v>42459</v>
      </c>
      <c r="B15" s="65">
        <f t="shared" si="0"/>
        <v>26</v>
      </c>
      <c r="C15" s="102">
        <f t="shared" si="1"/>
        <v>2.1666666666666665</v>
      </c>
      <c r="D15" s="67">
        <v>7</v>
      </c>
      <c r="F15" s="103">
        <f t="shared" si="2"/>
        <v>2</v>
      </c>
    </row>
    <row r="16" spans="1:6" ht="24" customHeight="1">
      <c r="A16" s="66">
        <v>42490</v>
      </c>
      <c r="B16" s="65">
        <f t="shared" si="0"/>
        <v>27</v>
      </c>
      <c r="C16" s="102">
        <f t="shared" si="1"/>
        <v>2.25</v>
      </c>
      <c r="D16" s="67">
        <v>7</v>
      </c>
      <c r="F16" s="103">
        <f t="shared" si="2"/>
        <v>2</v>
      </c>
    </row>
    <row r="17" spans="1:6" ht="24" customHeight="1">
      <c r="A17" s="66">
        <v>42520</v>
      </c>
      <c r="B17" s="65">
        <f t="shared" si="0"/>
        <v>28</v>
      </c>
      <c r="C17" s="102">
        <f t="shared" si="1"/>
        <v>2.3333333333333335</v>
      </c>
      <c r="D17" s="67">
        <v>7.2</v>
      </c>
      <c r="F17" s="103">
        <f t="shared" si="2"/>
        <v>2</v>
      </c>
    </row>
    <row r="18" spans="1:6" ht="24" customHeight="1">
      <c r="A18" s="66">
        <v>42554</v>
      </c>
      <c r="B18" s="65">
        <f t="shared" si="0"/>
        <v>29</v>
      </c>
      <c r="C18" s="102">
        <f t="shared" si="1"/>
        <v>2.4166666666666665</v>
      </c>
      <c r="D18" s="67">
        <v>6.9</v>
      </c>
      <c r="F18" s="103">
        <f t="shared" si="2"/>
        <v>2</v>
      </c>
    </row>
    <row r="19" spans="1:6" ht="24" customHeight="1">
      <c r="A19" s="66">
        <v>42582</v>
      </c>
      <c r="B19" s="65">
        <f t="shared" si="0"/>
        <v>30</v>
      </c>
      <c r="C19" s="102">
        <f t="shared" si="1"/>
        <v>2.5</v>
      </c>
      <c r="D19" s="67">
        <v>6.9</v>
      </c>
      <c r="F19" s="103">
        <f t="shared" si="2"/>
        <v>2</v>
      </c>
    </row>
    <row r="20" spans="1:6" ht="24" customHeight="1">
      <c r="A20" s="66">
        <v>42613</v>
      </c>
      <c r="B20" s="65">
        <f t="shared" si="0"/>
        <v>31</v>
      </c>
      <c r="C20" s="102">
        <f t="shared" si="1"/>
        <v>2.5833333333333335</v>
      </c>
      <c r="D20" s="67">
        <v>7.1</v>
      </c>
      <c r="F20" s="103">
        <f t="shared" si="2"/>
        <v>2</v>
      </c>
    </row>
    <row r="21" spans="1:6" ht="24" customHeight="1">
      <c r="A21" s="66">
        <v>42643</v>
      </c>
      <c r="B21" s="65">
        <f t="shared" si="0"/>
        <v>32</v>
      </c>
      <c r="C21" s="102">
        <f t="shared" si="1"/>
        <v>2.6666666666666665</v>
      </c>
      <c r="D21" s="67">
        <v>6.9</v>
      </c>
      <c r="F21" s="103">
        <f t="shared" si="2"/>
        <v>2</v>
      </c>
    </row>
    <row r="22" spans="1:6" ht="24" customHeight="1">
      <c r="A22" s="66">
        <v>42673</v>
      </c>
      <c r="B22" s="65">
        <f t="shared" si="0"/>
        <v>33</v>
      </c>
      <c r="C22" s="102">
        <f t="shared" si="1"/>
        <v>2.75</v>
      </c>
      <c r="D22" s="67">
        <v>6.8</v>
      </c>
      <c r="F22" s="103">
        <f t="shared" si="2"/>
        <v>2</v>
      </c>
    </row>
    <row r="23" spans="1:6" ht="24" customHeight="1">
      <c r="A23" s="66">
        <v>42703</v>
      </c>
      <c r="B23" s="65">
        <f t="shared" si="0"/>
        <v>34</v>
      </c>
      <c r="C23" s="102">
        <f t="shared" si="1"/>
        <v>2.8333333333333335</v>
      </c>
      <c r="D23" s="67">
        <v>7.3</v>
      </c>
      <c r="F23" s="103">
        <f t="shared" si="2"/>
        <v>2</v>
      </c>
    </row>
    <row r="24" spans="1:6" ht="24" customHeight="1">
      <c r="A24" s="66">
        <v>42735</v>
      </c>
      <c r="B24" s="65">
        <f t="shared" si="0"/>
        <v>35</v>
      </c>
      <c r="C24" s="102">
        <f t="shared" si="1"/>
        <v>2.9166666666666665</v>
      </c>
      <c r="D24" s="67">
        <v>6.5</v>
      </c>
      <c r="F24" s="103">
        <f t="shared" si="2"/>
        <v>2</v>
      </c>
    </row>
    <row r="25" spans="1:6" ht="24" customHeight="1">
      <c r="A25" s="66">
        <v>42766</v>
      </c>
      <c r="B25" s="65">
        <f t="shared" si="0"/>
        <v>36</v>
      </c>
      <c r="C25" s="102">
        <f t="shared" si="1"/>
        <v>3</v>
      </c>
      <c r="D25" s="67">
        <v>6.6</v>
      </c>
      <c r="F25" s="103">
        <f t="shared" si="2"/>
        <v>3</v>
      </c>
    </row>
    <row r="26" spans="1:6" ht="24" customHeight="1">
      <c r="A26" s="66">
        <v>42795</v>
      </c>
      <c r="B26" s="65">
        <f t="shared" si="0"/>
        <v>37</v>
      </c>
      <c r="C26" s="102">
        <f t="shared" si="1"/>
        <v>3.0833333333333335</v>
      </c>
      <c r="D26" s="67">
        <v>6.6</v>
      </c>
      <c r="F26" s="103">
        <f t="shared" si="2"/>
        <v>3</v>
      </c>
    </row>
    <row r="27" spans="1:6" ht="24" customHeight="1">
      <c r="A27" s="66">
        <v>42824</v>
      </c>
      <c r="B27" s="65">
        <f t="shared" si="0"/>
        <v>38</v>
      </c>
      <c r="C27" s="102">
        <f t="shared" si="1"/>
        <v>3.1666666666666665</v>
      </c>
      <c r="D27" s="67">
        <v>6.8</v>
      </c>
      <c r="F27" s="103">
        <f t="shared" si="2"/>
        <v>3</v>
      </c>
    </row>
    <row r="28" spans="1:6" ht="24" customHeight="1">
      <c r="A28" s="66">
        <v>42855</v>
      </c>
      <c r="B28" s="65">
        <f t="shared" si="0"/>
        <v>39</v>
      </c>
      <c r="C28" s="102">
        <f t="shared" si="1"/>
        <v>3.25</v>
      </c>
      <c r="D28" s="67">
        <v>6.5</v>
      </c>
      <c r="F28" s="103">
        <f t="shared" si="2"/>
        <v>3</v>
      </c>
    </row>
    <row r="29" spans="1:6" ht="24" customHeight="1">
      <c r="A29" s="66">
        <v>42886</v>
      </c>
      <c r="B29" s="65">
        <f t="shared" si="0"/>
        <v>40</v>
      </c>
      <c r="C29" s="102">
        <f t="shared" si="1"/>
        <v>3.3333333333333335</v>
      </c>
      <c r="D29" s="67">
        <v>6.5</v>
      </c>
      <c r="F29" s="103">
        <f t="shared" si="2"/>
        <v>3</v>
      </c>
    </row>
    <row r="30" spans="1:6" ht="24" customHeight="1">
      <c r="A30" s="66">
        <v>42916</v>
      </c>
      <c r="B30" s="65">
        <f t="shared" si="0"/>
        <v>41</v>
      </c>
      <c r="C30" s="102">
        <f t="shared" si="1"/>
        <v>3.4166666666666665</v>
      </c>
      <c r="D30" s="67">
        <v>6.5</v>
      </c>
      <c r="F30" s="103">
        <f t="shared" si="2"/>
        <v>3</v>
      </c>
    </row>
    <row r="31" spans="1:6" ht="24" customHeight="1">
      <c r="A31" s="66">
        <v>42946</v>
      </c>
      <c r="B31" s="65">
        <f t="shared" si="0"/>
        <v>42</v>
      </c>
      <c r="C31" s="102">
        <f t="shared" si="1"/>
        <v>3.5</v>
      </c>
      <c r="D31" s="67">
        <v>6.5</v>
      </c>
      <c r="F31" s="103">
        <f t="shared" si="2"/>
        <v>3</v>
      </c>
    </row>
    <row r="32" spans="1:6" ht="24" customHeight="1">
      <c r="A32" s="66">
        <v>43008</v>
      </c>
      <c r="B32" s="65">
        <f t="shared" si="0"/>
        <v>44</v>
      </c>
      <c r="C32" s="102">
        <f t="shared" si="1"/>
        <v>3.6666666666666665</v>
      </c>
      <c r="D32" s="67">
        <v>6.1</v>
      </c>
      <c r="F32" s="103">
        <f t="shared" si="2"/>
        <v>3</v>
      </c>
    </row>
    <row r="33" spans="1:6" ht="24" customHeight="1">
      <c r="A33" s="66">
        <v>43039</v>
      </c>
      <c r="B33" s="65">
        <f t="shared" si="0"/>
        <v>45</v>
      </c>
      <c r="C33" s="102">
        <f t="shared" si="1"/>
        <v>3.75</v>
      </c>
      <c r="D33" s="67">
        <v>5.9</v>
      </c>
      <c r="F33" s="103">
        <f t="shared" si="2"/>
        <v>3</v>
      </c>
    </row>
    <row r="34" spans="1:6" ht="24" customHeight="1">
      <c r="A34" s="66">
        <v>43069</v>
      </c>
      <c r="B34" s="65">
        <f t="shared" si="0"/>
        <v>46</v>
      </c>
      <c r="C34" s="102">
        <f t="shared" si="1"/>
        <v>3.8333333333333335</v>
      </c>
      <c r="D34" s="67">
        <v>6.5</v>
      </c>
      <c r="F34" s="103">
        <f t="shared" si="2"/>
        <v>3</v>
      </c>
    </row>
    <row r="35" spans="1:6" ht="24" customHeight="1">
      <c r="A35" s="66">
        <v>43100</v>
      </c>
      <c r="B35" s="65">
        <f t="shared" si="0"/>
        <v>47</v>
      </c>
      <c r="C35" s="102">
        <f t="shared" si="1"/>
        <v>3.9166666666666665</v>
      </c>
      <c r="D35" s="67">
        <v>6.4</v>
      </c>
      <c r="F35" s="103">
        <f t="shared" si="2"/>
        <v>3</v>
      </c>
    </row>
    <row r="36" spans="1:6" ht="24" customHeight="1">
      <c r="A36" s="66">
        <v>43138</v>
      </c>
      <c r="B36" s="65">
        <f t="shared" si="0"/>
        <v>48</v>
      </c>
      <c r="C36" s="102">
        <f t="shared" si="1"/>
        <v>4</v>
      </c>
      <c r="D36" s="67">
        <v>6.2</v>
      </c>
      <c r="F36" s="103">
        <f t="shared" si="2"/>
        <v>4</v>
      </c>
    </row>
    <row r="37" spans="1:6" ht="24" customHeight="1">
      <c r="A37" s="66">
        <v>43159</v>
      </c>
      <c r="B37" s="65">
        <f t="shared" si="0"/>
        <v>49</v>
      </c>
      <c r="C37" s="102">
        <f t="shared" si="1"/>
        <v>4.083333333333333</v>
      </c>
      <c r="D37" s="67">
        <v>6.2</v>
      </c>
      <c r="F37" s="103">
        <f t="shared" si="2"/>
        <v>4</v>
      </c>
    </row>
    <row r="38" spans="1:6" ht="24" customHeight="1">
      <c r="A38" s="66">
        <v>43190</v>
      </c>
      <c r="B38" s="65">
        <f t="shared" si="0"/>
        <v>50</v>
      </c>
      <c r="C38" s="102">
        <f t="shared" si="1"/>
        <v>4.166666666666667</v>
      </c>
      <c r="D38" s="67">
        <v>6.5</v>
      </c>
      <c r="F38" s="103">
        <f t="shared" si="2"/>
        <v>4</v>
      </c>
    </row>
    <row r="39" spans="1:6" ht="24" customHeight="1">
      <c r="A39" s="66">
        <v>43220</v>
      </c>
      <c r="B39" s="65">
        <f t="shared" si="0"/>
        <v>51</v>
      </c>
      <c r="C39" s="102">
        <f t="shared" si="1"/>
        <v>4.25</v>
      </c>
      <c r="D39" s="67">
        <v>6.7</v>
      </c>
      <c r="F39" s="103">
        <f t="shared" si="2"/>
        <v>4</v>
      </c>
    </row>
    <row r="40" spans="1:6" ht="24" customHeight="1">
      <c r="A40" s="66">
        <v>43251</v>
      </c>
      <c r="B40" s="65">
        <f t="shared" si="0"/>
        <v>52</v>
      </c>
      <c r="C40" s="102">
        <f t="shared" si="1"/>
        <v>4.333333333333333</v>
      </c>
      <c r="D40" s="67">
        <v>6.2</v>
      </c>
      <c r="F40" s="103">
        <f t="shared" si="2"/>
        <v>4</v>
      </c>
    </row>
    <row r="41" spans="1:6" ht="24" customHeight="1">
      <c r="A41" s="66">
        <v>43281</v>
      </c>
      <c r="B41" s="65">
        <f t="shared" si="0"/>
        <v>53</v>
      </c>
      <c r="C41" s="102">
        <f t="shared" si="1"/>
        <v>4.416666666666667</v>
      </c>
      <c r="D41" s="67">
        <v>6.4</v>
      </c>
      <c r="F41" s="103">
        <f t="shared" si="2"/>
        <v>4</v>
      </c>
    </row>
    <row r="42" spans="1:6" ht="24" customHeight="1">
      <c r="A42" s="66">
        <v>43312</v>
      </c>
      <c r="B42" s="65">
        <f t="shared" si="0"/>
        <v>54</v>
      </c>
      <c r="C42" s="102">
        <f t="shared" si="1"/>
        <v>4.5</v>
      </c>
      <c r="D42" s="67">
        <v>6.4</v>
      </c>
      <c r="F42" s="103">
        <f t="shared" si="2"/>
        <v>4</v>
      </c>
    </row>
    <row r="43" spans="1:6" ht="24" customHeight="1">
      <c r="A43" s="66">
        <v>43343</v>
      </c>
      <c r="B43" s="65">
        <f t="shared" si="0"/>
        <v>55</v>
      </c>
      <c r="C43" s="102">
        <f t="shared" si="1"/>
        <v>4.583333333333333</v>
      </c>
      <c r="D43" s="67">
        <v>6.5</v>
      </c>
      <c r="F43" s="103">
        <f t="shared" si="2"/>
        <v>4</v>
      </c>
    </row>
    <row r="44" spans="1:6" ht="24" customHeight="1">
      <c r="A44" s="66">
        <v>43373</v>
      </c>
      <c r="B44" s="65">
        <f t="shared" si="0"/>
        <v>56</v>
      </c>
      <c r="C44" s="102">
        <f t="shared" si="1"/>
        <v>4.666666666666667</v>
      </c>
      <c r="D44" s="67">
        <v>6.1</v>
      </c>
      <c r="F44" s="103">
        <f t="shared" si="2"/>
        <v>4</v>
      </c>
    </row>
    <row r="45" spans="1:6" ht="24" customHeight="1">
      <c r="A45" s="66">
        <v>43404</v>
      </c>
      <c r="B45" s="65">
        <f t="shared" si="0"/>
        <v>57</v>
      </c>
      <c r="C45" s="102">
        <f t="shared" si="1"/>
        <v>4.75</v>
      </c>
      <c r="D45" s="67">
        <v>6.2</v>
      </c>
      <c r="F45" s="103">
        <f t="shared" si="2"/>
        <v>4</v>
      </c>
    </row>
    <row r="46" spans="1:6" ht="24" customHeight="1">
      <c r="A46" s="66">
        <v>43434</v>
      </c>
      <c r="B46" s="65">
        <f t="shared" si="0"/>
        <v>58</v>
      </c>
      <c r="C46" s="102">
        <f t="shared" si="1"/>
        <v>4.833333333333333</v>
      </c>
      <c r="D46" s="67">
        <v>6.7</v>
      </c>
      <c r="F46" s="103">
        <f t="shared" si="2"/>
        <v>4</v>
      </c>
    </row>
    <row r="47" spans="1:6" ht="24" customHeight="1">
      <c r="A47" s="66">
        <v>43465</v>
      </c>
      <c r="B47" s="65">
        <f t="shared" si="0"/>
        <v>59</v>
      </c>
      <c r="C47" s="102">
        <f t="shared" si="1"/>
        <v>4.916666666666667</v>
      </c>
      <c r="D47" s="67">
        <v>6.4</v>
      </c>
      <c r="F47" s="103">
        <f t="shared" si="2"/>
        <v>4</v>
      </c>
    </row>
    <row r="48" spans="1:6" ht="24" customHeight="1">
      <c r="A48" s="66">
        <v>43496</v>
      </c>
      <c r="B48" s="65">
        <f t="shared" si="0"/>
        <v>60</v>
      </c>
      <c r="C48" s="102">
        <f t="shared" si="1"/>
        <v>5</v>
      </c>
      <c r="D48" s="67">
        <v>6.2</v>
      </c>
      <c r="F48" s="103">
        <f t="shared" si="2"/>
        <v>5</v>
      </c>
    </row>
    <row r="49" spans="1:6" ht="24" customHeight="1">
      <c r="A49" s="66">
        <v>43524</v>
      </c>
      <c r="B49" s="65">
        <f t="shared" si="0"/>
        <v>61</v>
      </c>
      <c r="C49" s="102">
        <f t="shared" si="1"/>
        <v>5.083333333333333</v>
      </c>
      <c r="D49" s="67">
        <v>6.2</v>
      </c>
      <c r="F49" s="103">
        <f t="shared" si="2"/>
        <v>5</v>
      </c>
    </row>
    <row r="50" spans="1:6" ht="24" customHeight="1">
      <c r="A50" s="66">
        <v>43555</v>
      </c>
      <c r="B50" s="65">
        <f t="shared" si="0"/>
        <v>62</v>
      </c>
      <c r="C50" s="102">
        <f t="shared" si="1"/>
        <v>5.166666666666667</v>
      </c>
      <c r="D50" s="67">
        <v>6</v>
      </c>
      <c r="F50" s="103">
        <f t="shared" si="2"/>
        <v>5</v>
      </c>
    </row>
    <row r="51" spans="1:6" ht="24" customHeight="1">
      <c r="A51" s="66">
        <v>43585</v>
      </c>
      <c r="B51" s="65">
        <f t="shared" si="0"/>
        <v>63</v>
      </c>
      <c r="C51" s="102">
        <f t="shared" si="1"/>
        <v>5.25</v>
      </c>
      <c r="D51" s="67">
        <v>6</v>
      </c>
      <c r="F51" s="103">
        <f t="shared" si="2"/>
        <v>5</v>
      </c>
    </row>
    <row r="52" spans="1:6" ht="24" customHeight="1">
      <c r="A52" s="66">
        <v>43616</v>
      </c>
      <c r="B52" s="65">
        <f t="shared" si="0"/>
        <v>64</v>
      </c>
      <c r="C52" s="102">
        <f t="shared" si="1"/>
        <v>5.333333333333333</v>
      </c>
      <c r="D52" s="67">
        <v>6</v>
      </c>
      <c r="F52" s="103">
        <f t="shared" si="2"/>
        <v>5</v>
      </c>
    </row>
    <row r="53" spans="1:6" ht="24" customHeight="1">
      <c r="A53" s="66">
        <v>43646</v>
      </c>
      <c r="B53" s="65">
        <f t="shared" si="0"/>
        <v>65</v>
      </c>
      <c r="C53" s="102">
        <f t="shared" si="1"/>
        <v>5.416666666666667</v>
      </c>
      <c r="D53" s="67">
        <v>6.2</v>
      </c>
      <c r="F53" s="103">
        <f t="shared" si="2"/>
        <v>5</v>
      </c>
    </row>
    <row r="54" spans="1:6" ht="24" customHeight="1">
      <c r="A54" s="66">
        <v>43677</v>
      </c>
      <c r="B54" s="65">
        <f t="shared" si="0"/>
        <v>66</v>
      </c>
      <c r="C54" s="102">
        <f t="shared" si="1"/>
        <v>5.5</v>
      </c>
      <c r="D54" s="67">
        <v>6</v>
      </c>
      <c r="F54" s="103">
        <f t="shared" si="2"/>
        <v>5</v>
      </c>
    </row>
    <row r="55" spans="1:6" ht="24" customHeight="1">
      <c r="A55" s="66">
        <v>43708</v>
      </c>
      <c r="B55" s="65">
        <f t="shared" si="0"/>
        <v>67</v>
      </c>
      <c r="C55" s="102">
        <f t="shared" si="1"/>
        <v>5.583333333333333</v>
      </c>
      <c r="D55" s="67">
        <v>6</v>
      </c>
      <c r="F55" s="103">
        <f t="shared" si="2"/>
        <v>5</v>
      </c>
    </row>
    <row r="56" spans="1:6" ht="24" customHeight="1">
      <c r="A56" s="66">
        <v>43738</v>
      </c>
      <c r="B56" s="65">
        <f t="shared" si="0"/>
        <v>68</v>
      </c>
      <c r="C56" s="102">
        <f t="shared" si="1"/>
        <v>5.666666666666667</v>
      </c>
      <c r="D56" s="67">
        <v>6</v>
      </c>
      <c r="F56" s="103">
        <f t="shared" si="2"/>
        <v>5</v>
      </c>
    </row>
    <row r="57" spans="1:6" ht="24" customHeight="1">
      <c r="A57" s="66">
        <v>43769</v>
      </c>
      <c r="B57" s="65">
        <f t="shared" si="0"/>
        <v>69</v>
      </c>
      <c r="C57" s="102">
        <f t="shared" si="1"/>
        <v>5.75</v>
      </c>
      <c r="D57" s="67">
        <v>6</v>
      </c>
      <c r="F57" s="103">
        <f t="shared" si="2"/>
        <v>5</v>
      </c>
    </row>
    <row r="58" spans="1:6" ht="24" customHeight="1">
      <c r="A58" s="66">
        <v>43799</v>
      </c>
      <c r="B58" s="65">
        <f t="shared" si="0"/>
        <v>70</v>
      </c>
      <c r="C58" s="102">
        <f t="shared" si="1"/>
        <v>5.833333333333333</v>
      </c>
      <c r="D58" s="67">
        <v>6.2</v>
      </c>
      <c r="F58" s="103">
        <f t="shared" si="2"/>
        <v>5</v>
      </c>
    </row>
    <row r="59" spans="1:6" ht="24" customHeight="1">
      <c r="A59" s="66">
        <v>43830</v>
      </c>
      <c r="B59" s="65">
        <f t="shared" si="0"/>
        <v>71</v>
      </c>
      <c r="C59" s="102">
        <f t="shared" si="1"/>
        <v>5.916666666666667</v>
      </c>
      <c r="D59" s="67">
        <v>6.4</v>
      </c>
      <c r="F59" s="103">
        <f t="shared" si="2"/>
        <v>5</v>
      </c>
    </row>
    <row r="60" spans="1:6" ht="24" customHeight="1">
      <c r="A60" s="66">
        <v>43861</v>
      </c>
      <c r="B60" s="65">
        <f t="shared" si="0"/>
        <v>72</v>
      </c>
      <c r="C60" s="102">
        <f t="shared" si="1"/>
        <v>6</v>
      </c>
      <c r="D60" s="67">
        <v>6.2</v>
      </c>
      <c r="F60" s="103">
        <f t="shared" si="2"/>
        <v>6</v>
      </c>
    </row>
    <row r="61" spans="1:6" ht="24" customHeight="1">
      <c r="A61" s="66">
        <v>43890</v>
      </c>
      <c r="B61" s="65">
        <f t="shared" si="0"/>
        <v>73</v>
      </c>
      <c r="C61" s="102">
        <f t="shared" si="1"/>
        <v>6.083333333333333</v>
      </c>
      <c r="D61" s="67">
        <v>6.4</v>
      </c>
      <c r="F61" s="103">
        <f t="shared" si="2"/>
        <v>6</v>
      </c>
    </row>
    <row r="62" spans="1:6" ht="24" customHeight="1">
      <c r="A62" s="66">
        <v>43921</v>
      </c>
      <c r="B62" s="65">
        <f t="shared" si="0"/>
        <v>74</v>
      </c>
      <c r="C62" s="102">
        <f t="shared" si="1"/>
        <v>6.166666666666667</v>
      </c>
      <c r="D62" s="67">
        <v>6.2</v>
      </c>
      <c r="F62" s="103">
        <f t="shared" si="2"/>
        <v>6</v>
      </c>
    </row>
    <row r="63" spans="1:6" ht="24" customHeight="1">
      <c r="A63" s="66">
        <v>43951</v>
      </c>
      <c r="B63" s="65">
        <f t="shared" si="0"/>
        <v>75</v>
      </c>
      <c r="C63" s="102">
        <f t="shared" si="1"/>
        <v>6.25</v>
      </c>
      <c r="D63" s="67">
        <v>6.2</v>
      </c>
      <c r="F63" s="103">
        <f t="shared" si="2"/>
        <v>6</v>
      </c>
    </row>
    <row r="64" spans="1:6" ht="24" customHeight="1">
      <c r="A64" s="66">
        <v>43982</v>
      </c>
      <c r="B64" s="65">
        <f t="shared" si="0"/>
        <v>76</v>
      </c>
      <c r="C64" s="102">
        <f t="shared" si="1"/>
        <v>6.333333333333333</v>
      </c>
      <c r="D64" s="67">
        <v>5.8</v>
      </c>
      <c r="F64" s="103">
        <f t="shared" si="2"/>
        <v>6</v>
      </c>
    </row>
    <row r="65" spans="1:6" ht="24" customHeight="1">
      <c r="A65" s="66">
        <v>44012</v>
      </c>
      <c r="B65" s="65">
        <f t="shared" si="0"/>
        <v>77</v>
      </c>
      <c r="C65" s="102">
        <f t="shared" si="1"/>
        <v>6.416666666666667</v>
      </c>
      <c r="D65" s="67">
        <v>6</v>
      </c>
      <c r="F65" s="103">
        <f t="shared" si="2"/>
        <v>6</v>
      </c>
    </row>
    <row r="66" spans="1:6" ht="24" customHeight="1">
      <c r="A66" s="66">
        <v>44043</v>
      </c>
      <c r="B66" s="65">
        <f t="shared" si="0"/>
        <v>78</v>
      </c>
      <c r="C66" s="102">
        <f t="shared" si="1"/>
        <v>6.5</v>
      </c>
      <c r="D66" s="67">
        <v>6.1</v>
      </c>
      <c r="F66" s="103">
        <f t="shared" si="2"/>
        <v>6</v>
      </c>
    </row>
    <row r="67" spans="1:6" ht="24" customHeight="1">
      <c r="A67" s="66">
        <v>44104</v>
      </c>
      <c r="B67" s="65">
        <f t="shared" si="0"/>
        <v>80</v>
      </c>
      <c r="C67" s="102">
        <f t="shared" si="1"/>
        <v>6.666666666666667</v>
      </c>
      <c r="D67" s="67">
        <v>6</v>
      </c>
      <c r="F67" s="103">
        <f t="shared" si="2"/>
        <v>6</v>
      </c>
    </row>
    <row r="68" spans="1:6" ht="24" customHeight="1">
      <c r="A68" s="66">
        <v>44135</v>
      </c>
      <c r="B68" s="65">
        <f aca="true" t="shared" si="3" ref="B68:B131">IF(A68="","",INT((A68-$A$2)/365.25*12))</f>
        <v>81</v>
      </c>
      <c r="C68" s="102">
        <f aca="true" t="shared" si="4" ref="C68:C131">IF(B68="","",B68/12)</f>
        <v>6.75</v>
      </c>
      <c r="D68" s="67">
        <v>6</v>
      </c>
      <c r="F68" s="103">
        <f aca="true" t="shared" si="5" ref="F68:F131">IF(B68="","",INT(B68/12))</f>
        <v>6</v>
      </c>
    </row>
    <row r="69" spans="1:6" ht="24" customHeight="1">
      <c r="A69" s="66">
        <v>44165</v>
      </c>
      <c r="B69" s="65">
        <f t="shared" si="3"/>
        <v>82</v>
      </c>
      <c r="C69" s="102">
        <f t="shared" si="4"/>
        <v>6.833333333333333</v>
      </c>
      <c r="D69" s="67">
        <v>6.2</v>
      </c>
      <c r="F69" s="103">
        <f t="shared" si="5"/>
        <v>6</v>
      </c>
    </row>
    <row r="70" spans="1:6" ht="24" customHeight="1">
      <c r="A70" s="66">
        <v>44196</v>
      </c>
      <c r="B70" s="65">
        <f t="shared" si="3"/>
        <v>83</v>
      </c>
      <c r="C70" s="102">
        <f t="shared" si="4"/>
        <v>6.916666666666667</v>
      </c>
      <c r="D70" s="67">
        <v>5.8</v>
      </c>
      <c r="F70" s="103">
        <f t="shared" si="5"/>
        <v>6</v>
      </c>
    </row>
    <row r="71" spans="1:6" ht="24" customHeight="1">
      <c r="A71" s="66">
        <v>44227</v>
      </c>
      <c r="B71" s="65">
        <f t="shared" si="3"/>
        <v>84</v>
      </c>
      <c r="C71" s="102">
        <f t="shared" si="4"/>
        <v>7</v>
      </c>
      <c r="D71" s="67">
        <v>5.8</v>
      </c>
      <c r="F71" s="103">
        <f t="shared" si="5"/>
        <v>7</v>
      </c>
    </row>
    <row r="72" spans="1:6" ht="24" customHeight="1">
      <c r="A72" s="66">
        <v>44286</v>
      </c>
      <c r="B72" s="65">
        <f t="shared" si="3"/>
        <v>86</v>
      </c>
      <c r="C72" s="102">
        <f t="shared" si="4"/>
        <v>7.166666666666667</v>
      </c>
      <c r="D72" s="67">
        <v>5.8</v>
      </c>
      <c r="F72" s="103">
        <f t="shared" si="5"/>
        <v>7</v>
      </c>
    </row>
    <row r="73" spans="1:6" ht="24" customHeight="1">
      <c r="A73" s="66">
        <v>44316</v>
      </c>
      <c r="B73" s="65">
        <f t="shared" si="3"/>
        <v>87</v>
      </c>
      <c r="C73" s="102">
        <f t="shared" si="4"/>
        <v>7.25</v>
      </c>
      <c r="D73" s="67">
        <v>5.8</v>
      </c>
      <c r="F73" s="103">
        <f t="shared" si="5"/>
        <v>7</v>
      </c>
    </row>
    <row r="74" spans="1:6" ht="24" customHeight="1">
      <c r="A74" s="66">
        <v>44348</v>
      </c>
      <c r="B74" s="65">
        <f t="shared" si="3"/>
        <v>88</v>
      </c>
      <c r="C74" s="102">
        <f t="shared" si="4"/>
        <v>7.333333333333333</v>
      </c>
      <c r="D74" s="67">
        <v>6</v>
      </c>
      <c r="F74" s="103">
        <f t="shared" si="5"/>
        <v>7</v>
      </c>
    </row>
    <row r="75" spans="1:6" ht="24" customHeight="1">
      <c r="A75" s="66">
        <v>44377</v>
      </c>
      <c r="B75" s="65">
        <f t="shared" si="3"/>
        <v>89</v>
      </c>
      <c r="C75" s="102">
        <f t="shared" si="4"/>
        <v>7.416666666666667</v>
      </c>
      <c r="D75" s="67">
        <v>5.8</v>
      </c>
      <c r="F75" s="103">
        <f t="shared" si="5"/>
        <v>7</v>
      </c>
    </row>
    <row r="76" spans="1:6" ht="24" customHeight="1">
      <c r="A76" s="66">
        <v>44408</v>
      </c>
      <c r="B76" s="65">
        <f t="shared" si="3"/>
        <v>90</v>
      </c>
      <c r="C76" s="102">
        <f t="shared" si="4"/>
        <v>7.5</v>
      </c>
      <c r="D76" s="67">
        <v>5.6</v>
      </c>
      <c r="F76" s="103">
        <f t="shared" si="5"/>
        <v>7</v>
      </c>
    </row>
    <row r="77" spans="1:6" ht="24" customHeight="1">
      <c r="A77" s="66">
        <v>44469</v>
      </c>
      <c r="B77" s="65">
        <f t="shared" si="3"/>
        <v>92</v>
      </c>
      <c r="C77" s="102">
        <f t="shared" si="4"/>
        <v>7.666666666666667</v>
      </c>
      <c r="D77" s="67">
        <v>6</v>
      </c>
      <c r="F77" s="103">
        <f t="shared" si="5"/>
        <v>7</v>
      </c>
    </row>
    <row r="78" spans="1:6" ht="24" customHeight="1">
      <c r="A78" s="66">
        <v>44500</v>
      </c>
      <c r="B78" s="65">
        <f t="shared" si="3"/>
        <v>93</v>
      </c>
      <c r="C78" s="102">
        <f t="shared" si="4"/>
        <v>7.75</v>
      </c>
      <c r="D78" s="67">
        <v>6</v>
      </c>
      <c r="F78" s="103">
        <f t="shared" si="5"/>
        <v>7</v>
      </c>
    </row>
    <row r="79" spans="1:6" ht="24" customHeight="1">
      <c r="A79" s="66">
        <v>44530</v>
      </c>
      <c r="B79" s="65">
        <f t="shared" si="3"/>
        <v>94</v>
      </c>
      <c r="C79" s="102">
        <f t="shared" si="4"/>
        <v>7.833333333333333</v>
      </c>
      <c r="D79" s="67">
        <v>6</v>
      </c>
      <c r="F79" s="103">
        <f t="shared" si="5"/>
        <v>7</v>
      </c>
    </row>
    <row r="80" spans="1:6" ht="24" customHeight="1">
      <c r="A80" s="66">
        <v>44561</v>
      </c>
      <c r="B80" s="65">
        <f t="shared" si="3"/>
        <v>95</v>
      </c>
      <c r="C80" s="102">
        <f t="shared" si="4"/>
        <v>7.916666666666667</v>
      </c>
      <c r="D80" s="67">
        <v>6.2</v>
      </c>
      <c r="F80" s="103">
        <f t="shared" si="5"/>
        <v>7</v>
      </c>
    </row>
    <row r="81" spans="1:6" ht="24" customHeight="1">
      <c r="A81" s="66">
        <v>44592</v>
      </c>
      <c r="B81" s="65">
        <f t="shared" si="3"/>
        <v>96</v>
      </c>
      <c r="C81" s="102">
        <f t="shared" si="4"/>
        <v>8</v>
      </c>
      <c r="D81" s="67">
        <v>6.15</v>
      </c>
      <c r="F81" s="103">
        <f t="shared" si="5"/>
        <v>8</v>
      </c>
    </row>
    <row r="82" spans="1:6" ht="24" customHeight="1">
      <c r="A82" s="66">
        <v>44651</v>
      </c>
      <c r="B82" s="65">
        <f t="shared" si="3"/>
        <v>98</v>
      </c>
      <c r="C82" s="102">
        <f t="shared" si="4"/>
        <v>8.166666666666666</v>
      </c>
      <c r="D82" s="67">
        <v>6.15</v>
      </c>
      <c r="F82" s="103">
        <f t="shared" si="5"/>
        <v>8</v>
      </c>
    </row>
    <row r="83" spans="1:6" ht="24" customHeight="1">
      <c r="A83" s="66">
        <v>44681</v>
      </c>
      <c r="B83" s="65">
        <f t="shared" si="3"/>
        <v>99</v>
      </c>
      <c r="C83" s="102">
        <f t="shared" si="4"/>
        <v>8.25</v>
      </c>
      <c r="D83" s="67">
        <v>6.15</v>
      </c>
      <c r="F83" s="103">
        <f t="shared" si="5"/>
        <v>8</v>
      </c>
    </row>
    <row r="84" spans="1:6" ht="24" customHeight="1">
      <c r="A84" s="66">
        <v>44712</v>
      </c>
      <c r="B84" s="65">
        <f t="shared" si="3"/>
        <v>100</v>
      </c>
      <c r="C84" s="102">
        <f t="shared" si="4"/>
        <v>8.333333333333334</v>
      </c>
      <c r="D84" s="67">
        <v>6.15</v>
      </c>
      <c r="F84" s="103">
        <f t="shared" si="5"/>
        <v>8</v>
      </c>
    </row>
    <row r="85" spans="1:6" ht="24" customHeight="1">
      <c r="A85" s="66">
        <v>44742</v>
      </c>
      <c r="B85" s="65">
        <f t="shared" si="3"/>
        <v>101</v>
      </c>
      <c r="C85" s="102">
        <f t="shared" si="4"/>
        <v>8.416666666666666</v>
      </c>
      <c r="D85" s="67">
        <v>6.15</v>
      </c>
      <c r="F85" s="103">
        <f t="shared" si="5"/>
        <v>8</v>
      </c>
    </row>
    <row r="86" spans="1:6" ht="24" customHeight="1">
      <c r="A86" s="66">
        <v>44772</v>
      </c>
      <c r="B86" s="65">
        <f t="shared" si="3"/>
        <v>102</v>
      </c>
      <c r="C86" s="102">
        <f t="shared" si="4"/>
        <v>8.5</v>
      </c>
      <c r="D86" s="67">
        <v>6.2</v>
      </c>
      <c r="F86" s="103">
        <f t="shared" si="5"/>
        <v>8</v>
      </c>
    </row>
    <row r="87" spans="1:6" ht="24" customHeight="1">
      <c r="A87" s="66">
        <v>44803</v>
      </c>
      <c r="B87" s="65">
        <f t="shared" si="3"/>
        <v>103</v>
      </c>
      <c r="C87" s="102">
        <f t="shared" si="4"/>
        <v>8.583333333333334</v>
      </c>
      <c r="D87" s="67">
        <v>6.15</v>
      </c>
      <c r="F87" s="103">
        <f t="shared" si="5"/>
        <v>8</v>
      </c>
    </row>
    <row r="88" spans="1:6" ht="24" customHeight="1">
      <c r="A88" s="66">
        <v>44834</v>
      </c>
      <c r="B88" s="65">
        <f t="shared" si="3"/>
        <v>104</v>
      </c>
      <c r="C88" s="102">
        <f t="shared" si="4"/>
        <v>8.666666666666666</v>
      </c>
      <c r="D88" s="67">
        <v>6.25</v>
      </c>
      <c r="F88" s="103">
        <f t="shared" si="5"/>
        <v>8</v>
      </c>
    </row>
    <row r="89" spans="1:6" ht="24" customHeight="1">
      <c r="A89" s="66">
        <v>44895</v>
      </c>
      <c r="B89" s="65">
        <f t="shared" si="3"/>
        <v>106</v>
      </c>
      <c r="C89" s="102">
        <f t="shared" si="4"/>
        <v>8.833333333333334</v>
      </c>
      <c r="D89" s="67">
        <v>6</v>
      </c>
      <c r="F89" s="103">
        <f t="shared" si="5"/>
        <v>8</v>
      </c>
    </row>
    <row r="90" spans="1:6" ht="24" customHeight="1">
      <c r="A90" s="66">
        <v>44926</v>
      </c>
      <c r="B90" s="65">
        <f t="shared" si="3"/>
        <v>107</v>
      </c>
      <c r="C90" s="102">
        <f t="shared" si="4"/>
        <v>8.916666666666666</v>
      </c>
      <c r="D90" s="67">
        <v>6.05</v>
      </c>
      <c r="F90" s="103">
        <f t="shared" si="5"/>
        <v>8</v>
      </c>
    </row>
    <row r="91" spans="1:6" ht="24" customHeight="1">
      <c r="A91" s="66">
        <v>44957</v>
      </c>
      <c r="B91" s="65">
        <f t="shared" si="3"/>
        <v>108</v>
      </c>
      <c r="C91" s="102">
        <f t="shared" si="4"/>
        <v>9</v>
      </c>
      <c r="D91" s="67">
        <v>5.8</v>
      </c>
      <c r="F91" s="103">
        <f t="shared" si="5"/>
        <v>9</v>
      </c>
    </row>
    <row r="92" spans="1:6" ht="24" customHeight="1">
      <c r="A92" s="66">
        <v>44985</v>
      </c>
      <c r="B92" s="65">
        <f t="shared" si="3"/>
        <v>109</v>
      </c>
      <c r="C92" s="102">
        <f t="shared" si="4"/>
        <v>9.083333333333334</v>
      </c>
      <c r="D92" s="67">
        <v>5.75</v>
      </c>
      <c r="F92" s="103">
        <f t="shared" si="5"/>
        <v>9</v>
      </c>
    </row>
    <row r="93" spans="1:6" ht="24" customHeight="1">
      <c r="A93" s="66">
        <v>45016</v>
      </c>
      <c r="B93" s="65">
        <f t="shared" si="3"/>
        <v>110</v>
      </c>
      <c r="C93" s="102">
        <f t="shared" si="4"/>
        <v>9.166666666666666</v>
      </c>
      <c r="D93" s="67">
        <v>5.85</v>
      </c>
      <c r="F93" s="103">
        <f t="shared" si="5"/>
        <v>9</v>
      </c>
    </row>
    <row r="94" spans="1:6" ht="24" customHeight="1">
      <c r="A94" s="66">
        <v>45046</v>
      </c>
      <c r="B94" s="65">
        <f t="shared" si="3"/>
        <v>111</v>
      </c>
      <c r="C94" s="102">
        <f t="shared" si="4"/>
        <v>9.25</v>
      </c>
      <c r="D94" s="67">
        <v>5.85</v>
      </c>
      <c r="F94" s="103">
        <f t="shared" si="5"/>
        <v>9</v>
      </c>
    </row>
    <row r="95" spans="1:6" ht="24" customHeight="1">
      <c r="A95" s="66">
        <v>45077</v>
      </c>
      <c r="B95" s="65">
        <f t="shared" si="3"/>
        <v>112</v>
      </c>
      <c r="C95" s="102">
        <f t="shared" si="4"/>
        <v>9.333333333333334</v>
      </c>
      <c r="D95" s="67">
        <v>5.8</v>
      </c>
      <c r="F95" s="103">
        <f t="shared" si="5"/>
        <v>9</v>
      </c>
    </row>
    <row r="96" spans="1:6" ht="24" customHeight="1">
      <c r="A96" s="66">
        <v>45107</v>
      </c>
      <c r="B96" s="65">
        <f t="shared" si="3"/>
        <v>113</v>
      </c>
      <c r="C96" s="102">
        <f t="shared" si="4"/>
        <v>9.416666666666666</v>
      </c>
      <c r="D96" s="67">
        <v>5.9</v>
      </c>
      <c r="F96" s="103">
        <f t="shared" si="5"/>
        <v>9</v>
      </c>
    </row>
    <row r="97" spans="1:6" ht="24" customHeight="1">
      <c r="A97" s="66">
        <v>45138</v>
      </c>
      <c r="B97" s="65">
        <f t="shared" si="3"/>
        <v>114</v>
      </c>
      <c r="C97" s="102">
        <f t="shared" si="4"/>
        <v>9.5</v>
      </c>
      <c r="D97" s="67">
        <v>5.9</v>
      </c>
      <c r="F97" s="103">
        <f t="shared" si="5"/>
        <v>9</v>
      </c>
    </row>
    <row r="98" spans="1:6" ht="24" customHeight="1">
      <c r="A98" s="66">
        <v>45169</v>
      </c>
      <c r="B98" s="65">
        <f t="shared" si="3"/>
        <v>115</v>
      </c>
      <c r="C98" s="102">
        <f t="shared" si="4"/>
        <v>9.583333333333334</v>
      </c>
      <c r="D98" s="67">
        <v>5.8</v>
      </c>
      <c r="F98" s="103">
        <f t="shared" si="5"/>
        <v>9</v>
      </c>
    </row>
    <row r="99" spans="1:6" ht="24" customHeight="1">
      <c r="A99" s="66">
        <v>45199</v>
      </c>
      <c r="B99" s="65">
        <f t="shared" si="3"/>
        <v>116</v>
      </c>
      <c r="C99" s="102">
        <f t="shared" si="4"/>
        <v>9.666666666666666</v>
      </c>
      <c r="D99" s="67">
        <v>5.85</v>
      </c>
      <c r="F99" s="103">
        <f t="shared" si="5"/>
        <v>9</v>
      </c>
    </row>
    <row r="100" spans="1:6" ht="24" customHeight="1">
      <c r="A100" s="66"/>
      <c r="B100" s="65">
        <f t="shared" si="3"/>
      </c>
      <c r="C100" s="102">
        <f t="shared" si="4"/>
      </c>
      <c r="D100" s="67">
        <f aca="true" t="shared" si="6" ref="D100:D149">D99</f>
        <v>5.85</v>
      </c>
      <c r="F100" s="103">
        <f t="shared" si="5"/>
      </c>
    </row>
    <row r="101" spans="1:6" ht="24" customHeight="1">
      <c r="A101" s="66"/>
      <c r="B101" s="65">
        <f t="shared" si="3"/>
      </c>
      <c r="C101" s="102">
        <f t="shared" si="4"/>
      </c>
      <c r="D101" s="67">
        <f t="shared" si="6"/>
        <v>5.85</v>
      </c>
      <c r="F101" s="103">
        <f t="shared" si="5"/>
      </c>
    </row>
    <row r="102" spans="1:6" ht="24" customHeight="1">
      <c r="A102" s="66"/>
      <c r="B102" s="65">
        <f t="shared" si="3"/>
      </c>
      <c r="C102" s="102">
        <f t="shared" si="4"/>
      </c>
      <c r="D102" s="67">
        <f t="shared" si="6"/>
        <v>5.85</v>
      </c>
      <c r="F102" s="103">
        <f t="shared" si="5"/>
      </c>
    </row>
    <row r="103" spans="1:6" ht="24" customHeight="1">
      <c r="A103" s="66"/>
      <c r="B103" s="65">
        <f t="shared" si="3"/>
      </c>
      <c r="C103" s="102">
        <f t="shared" si="4"/>
      </c>
      <c r="D103" s="67">
        <f t="shared" si="6"/>
        <v>5.85</v>
      </c>
      <c r="F103" s="103">
        <f t="shared" si="5"/>
      </c>
    </row>
    <row r="104" spans="1:6" ht="24" customHeight="1">
      <c r="A104" s="66"/>
      <c r="B104" s="65">
        <f t="shared" si="3"/>
      </c>
      <c r="C104" s="102">
        <f t="shared" si="4"/>
      </c>
      <c r="D104" s="67">
        <f t="shared" si="6"/>
        <v>5.85</v>
      </c>
      <c r="F104" s="103">
        <f t="shared" si="5"/>
      </c>
    </row>
    <row r="105" spans="1:6" ht="24" customHeight="1">
      <c r="A105" s="66"/>
      <c r="B105" s="65">
        <f t="shared" si="3"/>
      </c>
      <c r="C105" s="102">
        <f t="shared" si="4"/>
      </c>
      <c r="D105" s="67">
        <f t="shared" si="6"/>
        <v>5.85</v>
      </c>
      <c r="F105" s="103">
        <f t="shared" si="5"/>
      </c>
    </row>
    <row r="106" spans="1:6" ht="24" customHeight="1">
      <c r="A106" s="66"/>
      <c r="B106" s="65">
        <f t="shared" si="3"/>
      </c>
      <c r="C106" s="102">
        <f t="shared" si="4"/>
      </c>
      <c r="D106" s="67">
        <f t="shared" si="6"/>
        <v>5.85</v>
      </c>
      <c r="F106" s="103">
        <f t="shared" si="5"/>
      </c>
    </row>
    <row r="107" spans="1:6" ht="24" customHeight="1">
      <c r="A107" s="66"/>
      <c r="B107" s="65">
        <f t="shared" si="3"/>
      </c>
      <c r="C107" s="102">
        <f t="shared" si="4"/>
      </c>
      <c r="D107" s="67">
        <f t="shared" si="6"/>
        <v>5.85</v>
      </c>
      <c r="F107" s="103">
        <f t="shared" si="5"/>
      </c>
    </row>
    <row r="108" spans="1:6" ht="24" customHeight="1">
      <c r="A108" s="66"/>
      <c r="B108" s="65">
        <f t="shared" si="3"/>
      </c>
      <c r="C108" s="102">
        <f t="shared" si="4"/>
      </c>
      <c r="D108" s="67">
        <f t="shared" si="6"/>
        <v>5.85</v>
      </c>
      <c r="F108" s="103">
        <f t="shared" si="5"/>
      </c>
    </row>
    <row r="109" spans="1:6" ht="24" customHeight="1">
      <c r="A109" s="66"/>
      <c r="B109" s="65">
        <f t="shared" si="3"/>
      </c>
      <c r="C109" s="102">
        <f t="shared" si="4"/>
      </c>
      <c r="D109" s="67">
        <f t="shared" si="6"/>
        <v>5.85</v>
      </c>
      <c r="F109" s="103">
        <f t="shared" si="5"/>
      </c>
    </row>
    <row r="110" spans="1:6" ht="24" customHeight="1">
      <c r="A110" s="66"/>
      <c r="B110" s="65">
        <f t="shared" si="3"/>
      </c>
      <c r="C110" s="102">
        <f t="shared" si="4"/>
      </c>
      <c r="D110" s="67">
        <f t="shared" si="6"/>
        <v>5.85</v>
      </c>
      <c r="F110" s="103">
        <f t="shared" si="5"/>
      </c>
    </row>
    <row r="111" spans="1:6" ht="24" customHeight="1">
      <c r="A111" s="66"/>
      <c r="B111" s="65">
        <f t="shared" si="3"/>
      </c>
      <c r="C111" s="102">
        <f t="shared" si="4"/>
      </c>
      <c r="D111" s="67">
        <f t="shared" si="6"/>
        <v>5.85</v>
      </c>
      <c r="F111" s="103">
        <f t="shared" si="5"/>
      </c>
    </row>
    <row r="112" spans="1:6" ht="24" customHeight="1">
      <c r="A112" s="66"/>
      <c r="B112" s="65">
        <f t="shared" si="3"/>
      </c>
      <c r="C112" s="102">
        <f t="shared" si="4"/>
      </c>
      <c r="D112" s="67">
        <f t="shared" si="6"/>
        <v>5.85</v>
      </c>
      <c r="F112" s="103">
        <f t="shared" si="5"/>
      </c>
    </row>
    <row r="113" spans="1:6" ht="24" customHeight="1">
      <c r="A113" s="66"/>
      <c r="B113" s="65">
        <f t="shared" si="3"/>
      </c>
      <c r="C113" s="102">
        <f t="shared" si="4"/>
      </c>
      <c r="D113" s="67">
        <f t="shared" si="6"/>
        <v>5.85</v>
      </c>
      <c r="F113" s="103">
        <f t="shared" si="5"/>
      </c>
    </row>
    <row r="114" spans="1:6" ht="24" customHeight="1">
      <c r="A114" s="66"/>
      <c r="B114" s="65">
        <f t="shared" si="3"/>
      </c>
      <c r="C114" s="102">
        <f t="shared" si="4"/>
      </c>
      <c r="D114" s="67">
        <f t="shared" si="6"/>
        <v>5.85</v>
      </c>
      <c r="F114" s="103">
        <f t="shared" si="5"/>
      </c>
    </row>
    <row r="115" spans="1:6" ht="24" customHeight="1">
      <c r="A115" s="66"/>
      <c r="B115" s="65">
        <f t="shared" si="3"/>
      </c>
      <c r="C115" s="102">
        <f t="shared" si="4"/>
      </c>
      <c r="D115" s="67">
        <f t="shared" si="6"/>
        <v>5.85</v>
      </c>
      <c r="F115" s="103">
        <f t="shared" si="5"/>
      </c>
    </row>
    <row r="116" spans="1:6" ht="24" customHeight="1">
      <c r="A116" s="66"/>
      <c r="B116" s="65">
        <f t="shared" si="3"/>
      </c>
      <c r="C116" s="102">
        <f t="shared" si="4"/>
      </c>
      <c r="D116" s="67">
        <f t="shared" si="6"/>
        <v>5.85</v>
      </c>
      <c r="F116" s="103">
        <f t="shared" si="5"/>
      </c>
    </row>
    <row r="117" spans="1:6" ht="24" customHeight="1">
      <c r="A117" s="66"/>
      <c r="B117" s="65">
        <f t="shared" si="3"/>
      </c>
      <c r="C117" s="102">
        <f t="shared" si="4"/>
      </c>
      <c r="D117" s="67">
        <f t="shared" si="6"/>
        <v>5.85</v>
      </c>
      <c r="F117" s="103">
        <f t="shared" si="5"/>
      </c>
    </row>
    <row r="118" spans="1:6" ht="24" customHeight="1">
      <c r="A118" s="66"/>
      <c r="B118" s="65">
        <f t="shared" si="3"/>
      </c>
      <c r="C118" s="102">
        <f t="shared" si="4"/>
      </c>
      <c r="D118" s="67">
        <f t="shared" si="6"/>
        <v>5.85</v>
      </c>
      <c r="F118" s="103">
        <f t="shared" si="5"/>
      </c>
    </row>
    <row r="119" spans="1:6" ht="24" customHeight="1">
      <c r="A119" s="66"/>
      <c r="B119" s="65">
        <f t="shared" si="3"/>
      </c>
      <c r="C119" s="102">
        <f t="shared" si="4"/>
      </c>
      <c r="D119" s="67">
        <f t="shared" si="6"/>
        <v>5.85</v>
      </c>
      <c r="F119" s="103">
        <f t="shared" si="5"/>
      </c>
    </row>
    <row r="120" spans="1:6" ht="24" customHeight="1">
      <c r="A120" s="66"/>
      <c r="B120" s="65">
        <f t="shared" si="3"/>
      </c>
      <c r="C120" s="102">
        <f t="shared" si="4"/>
      </c>
      <c r="D120" s="67">
        <f t="shared" si="6"/>
        <v>5.85</v>
      </c>
      <c r="F120" s="103">
        <f t="shared" si="5"/>
      </c>
    </row>
    <row r="121" spans="1:6" ht="24" customHeight="1">
      <c r="A121" s="66"/>
      <c r="B121" s="65">
        <f t="shared" si="3"/>
      </c>
      <c r="C121" s="102">
        <f t="shared" si="4"/>
      </c>
      <c r="D121" s="67">
        <f t="shared" si="6"/>
        <v>5.85</v>
      </c>
      <c r="F121" s="103">
        <f t="shared" si="5"/>
      </c>
    </row>
    <row r="122" spans="1:6" ht="24" customHeight="1">
      <c r="A122" s="66"/>
      <c r="B122" s="65">
        <f t="shared" si="3"/>
      </c>
      <c r="C122" s="102">
        <f t="shared" si="4"/>
      </c>
      <c r="D122" s="67">
        <f t="shared" si="6"/>
        <v>5.85</v>
      </c>
      <c r="F122" s="103">
        <f t="shared" si="5"/>
      </c>
    </row>
    <row r="123" spans="1:6" ht="24" customHeight="1">
      <c r="A123" s="66"/>
      <c r="B123" s="65">
        <f t="shared" si="3"/>
      </c>
      <c r="C123" s="102">
        <f t="shared" si="4"/>
      </c>
      <c r="D123" s="67">
        <f t="shared" si="6"/>
        <v>5.85</v>
      </c>
      <c r="F123" s="103">
        <f t="shared" si="5"/>
      </c>
    </row>
    <row r="124" spans="1:6" ht="24" customHeight="1">
      <c r="A124" s="66"/>
      <c r="B124" s="65">
        <f t="shared" si="3"/>
      </c>
      <c r="C124" s="102">
        <f t="shared" si="4"/>
      </c>
      <c r="D124" s="67">
        <f t="shared" si="6"/>
        <v>5.85</v>
      </c>
      <c r="F124" s="103">
        <f t="shared" si="5"/>
      </c>
    </row>
    <row r="125" spans="1:6" ht="24" customHeight="1">
      <c r="A125" s="66"/>
      <c r="B125" s="65">
        <f t="shared" si="3"/>
      </c>
      <c r="C125" s="102">
        <f t="shared" si="4"/>
      </c>
      <c r="D125" s="67">
        <f t="shared" si="6"/>
        <v>5.85</v>
      </c>
      <c r="F125" s="103">
        <f t="shared" si="5"/>
      </c>
    </row>
    <row r="126" spans="1:6" ht="24" customHeight="1">
      <c r="A126" s="66"/>
      <c r="B126" s="65">
        <f t="shared" si="3"/>
      </c>
      <c r="C126" s="102">
        <f t="shared" si="4"/>
      </c>
      <c r="D126" s="67">
        <f t="shared" si="6"/>
        <v>5.85</v>
      </c>
      <c r="F126" s="103">
        <f t="shared" si="5"/>
      </c>
    </row>
    <row r="127" spans="1:6" ht="24" customHeight="1">
      <c r="A127" s="66"/>
      <c r="B127" s="65">
        <f t="shared" si="3"/>
      </c>
      <c r="C127" s="102">
        <f t="shared" si="4"/>
      </c>
      <c r="D127" s="67">
        <f t="shared" si="6"/>
        <v>5.85</v>
      </c>
      <c r="F127" s="103">
        <f t="shared" si="5"/>
      </c>
    </row>
    <row r="128" spans="1:6" ht="24" customHeight="1">
      <c r="A128" s="66"/>
      <c r="B128" s="65">
        <f t="shared" si="3"/>
      </c>
      <c r="C128" s="102">
        <f t="shared" si="4"/>
      </c>
      <c r="D128" s="67">
        <f t="shared" si="6"/>
        <v>5.85</v>
      </c>
      <c r="F128" s="103">
        <f t="shared" si="5"/>
      </c>
    </row>
    <row r="129" spans="1:6" ht="24" customHeight="1">
      <c r="A129" s="66"/>
      <c r="B129" s="65">
        <f t="shared" si="3"/>
      </c>
      <c r="C129" s="102">
        <f t="shared" si="4"/>
      </c>
      <c r="D129" s="67">
        <f t="shared" si="6"/>
        <v>5.85</v>
      </c>
      <c r="F129" s="103">
        <f t="shared" si="5"/>
      </c>
    </row>
    <row r="130" spans="1:6" ht="24" customHeight="1">
      <c r="A130" s="66"/>
      <c r="B130" s="65">
        <f t="shared" si="3"/>
      </c>
      <c r="C130" s="102">
        <f t="shared" si="4"/>
      </c>
      <c r="D130" s="67">
        <f t="shared" si="6"/>
        <v>5.85</v>
      </c>
      <c r="F130" s="103">
        <f t="shared" si="5"/>
      </c>
    </row>
    <row r="131" spans="1:6" ht="24" customHeight="1">
      <c r="A131" s="66"/>
      <c r="B131" s="65">
        <f t="shared" si="3"/>
      </c>
      <c r="C131" s="102">
        <f t="shared" si="4"/>
      </c>
      <c r="D131" s="67">
        <f t="shared" si="6"/>
        <v>5.85</v>
      </c>
      <c r="F131" s="103">
        <f t="shared" si="5"/>
      </c>
    </row>
    <row r="132" spans="1:6" ht="24" customHeight="1">
      <c r="A132" s="66"/>
      <c r="B132" s="65">
        <f aca="true" t="shared" si="7" ref="B132:B195">IF(A132="","",INT((A132-$A$2)/365.25*12))</f>
      </c>
      <c r="C132" s="102">
        <f aca="true" t="shared" si="8" ref="C132:C195">IF(B132="","",B132/12)</f>
      </c>
      <c r="D132" s="67">
        <f t="shared" si="6"/>
        <v>5.85</v>
      </c>
      <c r="F132" s="103">
        <f aca="true" t="shared" si="9" ref="F132:F195">IF(B132="","",INT(B132/12))</f>
      </c>
    </row>
    <row r="133" spans="1:6" ht="24" customHeight="1">
      <c r="A133" s="66"/>
      <c r="B133" s="65">
        <f t="shared" si="7"/>
      </c>
      <c r="C133" s="102">
        <f t="shared" si="8"/>
      </c>
      <c r="D133" s="67">
        <f t="shared" si="6"/>
        <v>5.85</v>
      </c>
      <c r="F133" s="103">
        <f t="shared" si="9"/>
      </c>
    </row>
    <row r="134" spans="1:6" ht="24" customHeight="1">
      <c r="A134" s="66"/>
      <c r="B134" s="65">
        <f t="shared" si="7"/>
      </c>
      <c r="C134" s="102">
        <f t="shared" si="8"/>
      </c>
      <c r="D134" s="67">
        <f t="shared" si="6"/>
        <v>5.85</v>
      </c>
      <c r="F134" s="103">
        <f t="shared" si="9"/>
      </c>
    </row>
    <row r="135" spans="1:6" ht="24" customHeight="1">
      <c r="A135" s="66"/>
      <c r="B135" s="65">
        <f t="shared" si="7"/>
      </c>
      <c r="C135" s="102">
        <f t="shared" si="8"/>
      </c>
      <c r="D135" s="67">
        <f t="shared" si="6"/>
        <v>5.85</v>
      </c>
      <c r="F135" s="103">
        <f t="shared" si="9"/>
      </c>
    </row>
    <row r="136" spans="1:6" ht="24" customHeight="1">
      <c r="A136" s="66"/>
      <c r="B136" s="65">
        <f t="shared" si="7"/>
      </c>
      <c r="C136" s="102">
        <f t="shared" si="8"/>
      </c>
      <c r="D136" s="67">
        <f t="shared" si="6"/>
        <v>5.85</v>
      </c>
      <c r="F136" s="103">
        <f t="shared" si="9"/>
      </c>
    </row>
    <row r="137" spans="1:6" ht="24" customHeight="1">
      <c r="A137" s="66"/>
      <c r="B137" s="65">
        <f t="shared" si="7"/>
      </c>
      <c r="C137" s="102">
        <f t="shared" si="8"/>
      </c>
      <c r="D137" s="67">
        <f t="shared" si="6"/>
        <v>5.85</v>
      </c>
      <c r="F137" s="103">
        <f t="shared" si="9"/>
      </c>
    </row>
    <row r="138" spans="1:6" ht="24" customHeight="1">
      <c r="A138" s="66"/>
      <c r="B138" s="65">
        <f t="shared" si="7"/>
      </c>
      <c r="C138" s="102">
        <f t="shared" si="8"/>
      </c>
      <c r="D138" s="67">
        <f t="shared" si="6"/>
        <v>5.85</v>
      </c>
      <c r="F138" s="103">
        <f t="shared" si="9"/>
      </c>
    </row>
    <row r="139" spans="1:6" ht="24" customHeight="1">
      <c r="A139" s="66"/>
      <c r="B139" s="65">
        <f t="shared" si="7"/>
      </c>
      <c r="C139" s="102">
        <f t="shared" si="8"/>
      </c>
      <c r="D139" s="67">
        <f t="shared" si="6"/>
        <v>5.85</v>
      </c>
      <c r="F139" s="103">
        <f t="shared" si="9"/>
      </c>
    </row>
    <row r="140" spans="1:6" ht="24" customHeight="1">
      <c r="A140" s="66"/>
      <c r="B140" s="65">
        <f t="shared" si="7"/>
      </c>
      <c r="C140" s="102">
        <f t="shared" si="8"/>
      </c>
      <c r="D140" s="67">
        <f t="shared" si="6"/>
        <v>5.85</v>
      </c>
      <c r="F140" s="103">
        <f t="shared" si="9"/>
      </c>
    </row>
    <row r="141" spans="1:6" ht="24" customHeight="1">
      <c r="A141" s="66"/>
      <c r="B141" s="65">
        <f t="shared" si="7"/>
      </c>
      <c r="C141" s="102">
        <f t="shared" si="8"/>
      </c>
      <c r="D141" s="67">
        <f t="shared" si="6"/>
        <v>5.85</v>
      </c>
      <c r="F141" s="103">
        <f t="shared" si="9"/>
      </c>
    </row>
    <row r="142" spans="1:6" ht="24" customHeight="1">
      <c r="A142" s="66"/>
      <c r="B142" s="65">
        <f t="shared" si="7"/>
      </c>
      <c r="C142" s="102">
        <f t="shared" si="8"/>
      </c>
      <c r="D142" s="67">
        <f t="shared" si="6"/>
        <v>5.85</v>
      </c>
      <c r="F142" s="103">
        <f t="shared" si="9"/>
      </c>
    </row>
    <row r="143" spans="1:6" ht="24" customHeight="1">
      <c r="A143" s="66"/>
      <c r="B143" s="65">
        <f t="shared" si="7"/>
      </c>
      <c r="C143" s="102">
        <f t="shared" si="8"/>
      </c>
      <c r="D143" s="67">
        <f t="shared" si="6"/>
        <v>5.85</v>
      </c>
      <c r="F143" s="103">
        <f t="shared" si="9"/>
      </c>
    </row>
    <row r="144" spans="1:6" ht="24" customHeight="1">
      <c r="A144" s="66"/>
      <c r="B144" s="65">
        <f t="shared" si="7"/>
      </c>
      <c r="C144" s="102">
        <f t="shared" si="8"/>
      </c>
      <c r="D144" s="67">
        <f t="shared" si="6"/>
        <v>5.85</v>
      </c>
      <c r="F144" s="103">
        <f t="shared" si="9"/>
      </c>
    </row>
    <row r="145" spans="1:6" ht="24" customHeight="1">
      <c r="A145" s="66"/>
      <c r="B145" s="65">
        <f t="shared" si="7"/>
      </c>
      <c r="C145" s="102">
        <f t="shared" si="8"/>
      </c>
      <c r="D145" s="67">
        <f t="shared" si="6"/>
        <v>5.85</v>
      </c>
      <c r="F145" s="103">
        <f t="shared" si="9"/>
      </c>
    </row>
    <row r="146" spans="1:6" ht="24" customHeight="1">
      <c r="A146" s="66"/>
      <c r="B146" s="65">
        <f t="shared" si="7"/>
      </c>
      <c r="C146" s="102">
        <f t="shared" si="8"/>
      </c>
      <c r="D146" s="67">
        <f t="shared" si="6"/>
        <v>5.85</v>
      </c>
      <c r="F146" s="103">
        <f t="shared" si="9"/>
      </c>
    </row>
    <row r="147" spans="1:6" ht="24" customHeight="1">
      <c r="A147" s="66"/>
      <c r="B147" s="65">
        <f t="shared" si="7"/>
      </c>
      <c r="C147" s="102">
        <f t="shared" si="8"/>
      </c>
      <c r="D147" s="67">
        <f t="shared" si="6"/>
        <v>5.85</v>
      </c>
      <c r="F147" s="103">
        <f t="shared" si="9"/>
      </c>
    </row>
    <row r="148" spans="1:6" ht="24" customHeight="1">
      <c r="A148" s="66"/>
      <c r="B148" s="65">
        <f t="shared" si="7"/>
      </c>
      <c r="C148" s="102">
        <f t="shared" si="8"/>
      </c>
      <c r="D148" s="67">
        <f t="shared" si="6"/>
        <v>5.85</v>
      </c>
      <c r="F148" s="103">
        <f t="shared" si="9"/>
      </c>
    </row>
    <row r="149" spans="1:6" ht="24" customHeight="1">
      <c r="A149" s="66"/>
      <c r="B149" s="65">
        <f t="shared" si="7"/>
      </c>
      <c r="C149" s="102">
        <f t="shared" si="8"/>
      </c>
      <c r="D149" s="67">
        <f t="shared" si="6"/>
        <v>5.85</v>
      </c>
      <c r="F149" s="103">
        <f t="shared" si="9"/>
      </c>
    </row>
    <row r="150" spans="1:6" ht="24" customHeight="1">
      <c r="A150" s="66"/>
      <c r="B150" s="65">
        <f t="shared" si="7"/>
      </c>
      <c r="C150" s="102">
        <f t="shared" si="8"/>
      </c>
      <c r="D150" s="67">
        <f aca="true" t="shared" si="10" ref="D150:D171">D149</f>
        <v>5.85</v>
      </c>
      <c r="F150" s="103">
        <f t="shared" si="9"/>
      </c>
    </row>
    <row r="151" spans="1:6" ht="24" customHeight="1">
      <c r="A151" s="66"/>
      <c r="B151" s="65">
        <f t="shared" si="7"/>
      </c>
      <c r="C151" s="102">
        <f t="shared" si="8"/>
      </c>
      <c r="D151" s="67">
        <f t="shared" si="10"/>
        <v>5.85</v>
      </c>
      <c r="F151" s="103">
        <f t="shared" si="9"/>
      </c>
    </row>
    <row r="152" spans="1:6" ht="24" customHeight="1">
      <c r="A152" s="66"/>
      <c r="B152" s="65">
        <f t="shared" si="7"/>
      </c>
      <c r="C152" s="102">
        <f t="shared" si="8"/>
      </c>
      <c r="D152" s="67">
        <f t="shared" si="10"/>
        <v>5.85</v>
      </c>
      <c r="F152" s="103">
        <f t="shared" si="9"/>
      </c>
    </row>
    <row r="153" spans="1:6" ht="24" customHeight="1">
      <c r="A153" s="66"/>
      <c r="B153" s="65">
        <f t="shared" si="7"/>
      </c>
      <c r="C153" s="102">
        <f t="shared" si="8"/>
      </c>
      <c r="D153" s="67">
        <f t="shared" si="10"/>
        <v>5.85</v>
      </c>
      <c r="F153" s="103">
        <f t="shared" si="9"/>
      </c>
    </row>
    <row r="154" spans="1:6" ht="24" customHeight="1">
      <c r="A154" s="66"/>
      <c r="B154" s="65">
        <f t="shared" si="7"/>
      </c>
      <c r="C154" s="102">
        <f t="shared" si="8"/>
      </c>
      <c r="D154" s="67">
        <f t="shared" si="10"/>
        <v>5.85</v>
      </c>
      <c r="F154" s="103">
        <f t="shared" si="9"/>
      </c>
    </row>
    <row r="155" spans="1:6" ht="24" customHeight="1">
      <c r="A155" s="66"/>
      <c r="B155" s="65">
        <f t="shared" si="7"/>
      </c>
      <c r="C155" s="102">
        <f t="shared" si="8"/>
      </c>
      <c r="D155" s="67">
        <f t="shared" si="10"/>
        <v>5.85</v>
      </c>
      <c r="F155" s="103">
        <f t="shared" si="9"/>
      </c>
    </row>
    <row r="156" spans="1:6" ht="24" customHeight="1">
      <c r="A156" s="66"/>
      <c r="B156" s="65">
        <f t="shared" si="7"/>
      </c>
      <c r="C156" s="102">
        <f t="shared" si="8"/>
      </c>
      <c r="D156" s="67">
        <f t="shared" si="10"/>
        <v>5.85</v>
      </c>
      <c r="F156" s="103">
        <f t="shared" si="9"/>
      </c>
    </row>
    <row r="157" spans="1:6" ht="24" customHeight="1">
      <c r="A157" s="66"/>
      <c r="B157" s="65">
        <f t="shared" si="7"/>
      </c>
      <c r="C157" s="102">
        <f t="shared" si="8"/>
      </c>
      <c r="D157" s="67">
        <f t="shared" si="10"/>
        <v>5.85</v>
      </c>
      <c r="F157" s="103">
        <f t="shared" si="9"/>
      </c>
    </row>
    <row r="158" spans="1:6" ht="24" customHeight="1">
      <c r="A158" s="66"/>
      <c r="B158" s="65">
        <f t="shared" si="7"/>
      </c>
      <c r="C158" s="102">
        <f t="shared" si="8"/>
      </c>
      <c r="D158" s="67">
        <f t="shared" si="10"/>
        <v>5.85</v>
      </c>
      <c r="F158" s="103">
        <f t="shared" si="9"/>
      </c>
    </row>
    <row r="159" spans="1:6" ht="24" customHeight="1">
      <c r="A159" s="66"/>
      <c r="B159" s="65">
        <f t="shared" si="7"/>
      </c>
      <c r="C159" s="102">
        <f t="shared" si="8"/>
      </c>
      <c r="D159" s="67">
        <f t="shared" si="10"/>
        <v>5.85</v>
      </c>
      <c r="F159" s="103">
        <f t="shared" si="9"/>
      </c>
    </row>
    <row r="160" spans="1:6" ht="24" customHeight="1">
      <c r="A160" s="66"/>
      <c r="B160" s="65">
        <f t="shared" si="7"/>
      </c>
      <c r="C160" s="102">
        <f t="shared" si="8"/>
      </c>
      <c r="D160" s="67">
        <f t="shared" si="10"/>
        <v>5.85</v>
      </c>
      <c r="F160" s="103">
        <f t="shared" si="9"/>
      </c>
    </row>
    <row r="161" spans="1:6" ht="24" customHeight="1">
      <c r="A161" s="66"/>
      <c r="B161" s="65">
        <f t="shared" si="7"/>
      </c>
      <c r="C161" s="102">
        <f t="shared" si="8"/>
      </c>
      <c r="D161" s="67">
        <f t="shared" si="10"/>
        <v>5.85</v>
      </c>
      <c r="F161" s="103">
        <f t="shared" si="9"/>
      </c>
    </row>
    <row r="162" spans="1:6" ht="24" customHeight="1">
      <c r="A162" s="66"/>
      <c r="B162" s="65">
        <f t="shared" si="7"/>
      </c>
      <c r="C162" s="102">
        <f t="shared" si="8"/>
      </c>
      <c r="D162" s="67">
        <f t="shared" si="10"/>
        <v>5.85</v>
      </c>
      <c r="F162" s="103">
        <f t="shared" si="9"/>
      </c>
    </row>
    <row r="163" spans="1:6" ht="24" customHeight="1">
      <c r="A163" s="66"/>
      <c r="B163" s="65">
        <f t="shared" si="7"/>
      </c>
      <c r="C163" s="102">
        <f t="shared" si="8"/>
      </c>
      <c r="D163" s="67">
        <f t="shared" si="10"/>
        <v>5.85</v>
      </c>
      <c r="F163" s="103">
        <f t="shared" si="9"/>
      </c>
    </row>
    <row r="164" spans="1:6" ht="24" customHeight="1">
      <c r="A164" s="66"/>
      <c r="B164" s="65">
        <f t="shared" si="7"/>
      </c>
      <c r="C164" s="102">
        <f t="shared" si="8"/>
      </c>
      <c r="D164" s="67">
        <f t="shared" si="10"/>
        <v>5.85</v>
      </c>
      <c r="F164" s="103">
        <f t="shared" si="9"/>
      </c>
    </row>
    <row r="165" spans="1:6" ht="24" customHeight="1">
      <c r="A165" s="66"/>
      <c r="B165" s="65">
        <f t="shared" si="7"/>
      </c>
      <c r="C165" s="102">
        <f t="shared" si="8"/>
      </c>
      <c r="D165" s="67">
        <f t="shared" si="10"/>
        <v>5.85</v>
      </c>
      <c r="F165" s="103">
        <f t="shared" si="9"/>
      </c>
    </row>
    <row r="166" spans="1:6" ht="24" customHeight="1">
      <c r="A166" s="66"/>
      <c r="B166" s="65">
        <f t="shared" si="7"/>
      </c>
      <c r="C166" s="102">
        <f t="shared" si="8"/>
      </c>
      <c r="D166" s="67">
        <f t="shared" si="10"/>
        <v>5.85</v>
      </c>
      <c r="F166" s="103">
        <f t="shared" si="9"/>
      </c>
    </row>
    <row r="167" spans="1:6" ht="24" customHeight="1">
      <c r="A167" s="66"/>
      <c r="B167" s="65">
        <f t="shared" si="7"/>
      </c>
      <c r="C167" s="102">
        <f t="shared" si="8"/>
      </c>
      <c r="D167" s="67">
        <f t="shared" si="10"/>
        <v>5.85</v>
      </c>
      <c r="F167" s="103">
        <f t="shared" si="9"/>
      </c>
    </row>
    <row r="168" spans="1:6" ht="24" customHeight="1">
      <c r="A168" s="66"/>
      <c r="B168" s="65">
        <f t="shared" si="7"/>
      </c>
      <c r="C168" s="102">
        <f t="shared" si="8"/>
      </c>
      <c r="D168" s="67">
        <f t="shared" si="10"/>
        <v>5.85</v>
      </c>
      <c r="F168" s="103">
        <f t="shared" si="9"/>
      </c>
    </row>
    <row r="169" spans="1:6" ht="24" customHeight="1">
      <c r="A169" s="66"/>
      <c r="B169" s="65">
        <f t="shared" si="7"/>
      </c>
      <c r="C169" s="102">
        <f t="shared" si="8"/>
      </c>
      <c r="D169" s="67">
        <f t="shared" si="10"/>
        <v>5.85</v>
      </c>
      <c r="F169" s="103">
        <f t="shared" si="9"/>
      </c>
    </row>
    <row r="170" spans="1:6" ht="24" customHeight="1">
      <c r="A170" s="66"/>
      <c r="B170" s="65">
        <f t="shared" si="7"/>
      </c>
      <c r="C170" s="102">
        <f t="shared" si="8"/>
      </c>
      <c r="D170" s="67">
        <f t="shared" si="10"/>
        <v>5.85</v>
      </c>
      <c r="F170" s="103">
        <f t="shared" si="9"/>
      </c>
    </row>
    <row r="171" spans="1:6" ht="24" customHeight="1">
      <c r="A171" s="66"/>
      <c r="B171" s="65">
        <f t="shared" si="7"/>
      </c>
      <c r="C171" s="102">
        <f t="shared" si="8"/>
      </c>
      <c r="D171" s="67">
        <f t="shared" si="10"/>
        <v>5.85</v>
      </c>
      <c r="F171" s="103">
        <f t="shared" si="9"/>
      </c>
    </row>
    <row r="172" spans="1:6" ht="24" customHeight="1">
      <c r="A172" s="66"/>
      <c r="B172" s="65">
        <f t="shared" si="7"/>
      </c>
      <c r="C172" s="102">
        <f t="shared" si="8"/>
      </c>
      <c r="D172" s="67">
        <f aca="true" t="shared" si="11" ref="D172:D181">D171</f>
        <v>5.85</v>
      </c>
      <c r="F172" s="103">
        <f t="shared" si="9"/>
      </c>
    </row>
    <row r="173" spans="1:6" ht="24" customHeight="1">
      <c r="A173" s="66"/>
      <c r="B173" s="65">
        <f t="shared" si="7"/>
      </c>
      <c r="C173" s="102">
        <f t="shared" si="8"/>
      </c>
      <c r="D173" s="67">
        <f t="shared" si="11"/>
        <v>5.85</v>
      </c>
      <c r="F173" s="103">
        <f t="shared" si="9"/>
      </c>
    </row>
    <row r="174" spans="1:6" ht="24" customHeight="1">
      <c r="A174" s="66"/>
      <c r="B174" s="65">
        <f t="shared" si="7"/>
      </c>
      <c r="C174" s="102">
        <f t="shared" si="8"/>
      </c>
      <c r="D174" s="67">
        <f t="shared" si="11"/>
        <v>5.85</v>
      </c>
      <c r="F174" s="103">
        <f t="shared" si="9"/>
      </c>
    </row>
    <row r="175" spans="1:6" ht="24" customHeight="1">
      <c r="A175" s="66"/>
      <c r="B175" s="65">
        <f t="shared" si="7"/>
      </c>
      <c r="C175" s="102">
        <f t="shared" si="8"/>
      </c>
      <c r="D175" s="67">
        <f t="shared" si="11"/>
        <v>5.85</v>
      </c>
      <c r="F175" s="103">
        <f t="shared" si="9"/>
      </c>
    </row>
    <row r="176" spans="1:6" ht="24" customHeight="1">
      <c r="A176" s="66"/>
      <c r="B176" s="65">
        <f t="shared" si="7"/>
      </c>
      <c r="C176" s="102">
        <f t="shared" si="8"/>
      </c>
      <c r="D176" s="67">
        <f t="shared" si="11"/>
        <v>5.85</v>
      </c>
      <c r="F176" s="103">
        <f t="shared" si="9"/>
      </c>
    </row>
    <row r="177" spans="1:6" ht="24" customHeight="1">
      <c r="A177" s="66"/>
      <c r="B177" s="65">
        <f t="shared" si="7"/>
      </c>
      <c r="C177" s="102">
        <f t="shared" si="8"/>
      </c>
      <c r="D177" s="67">
        <f t="shared" si="11"/>
        <v>5.85</v>
      </c>
      <c r="F177" s="103">
        <f t="shared" si="9"/>
      </c>
    </row>
    <row r="178" spans="1:6" ht="24" customHeight="1">
      <c r="A178" s="66"/>
      <c r="B178" s="65">
        <f t="shared" si="7"/>
      </c>
      <c r="C178" s="102">
        <f t="shared" si="8"/>
      </c>
      <c r="D178" s="67">
        <f t="shared" si="11"/>
        <v>5.85</v>
      </c>
      <c r="F178" s="103">
        <f t="shared" si="9"/>
      </c>
    </row>
    <row r="179" spans="1:6" ht="24" customHeight="1">
      <c r="A179" s="66"/>
      <c r="B179" s="65">
        <f t="shared" si="7"/>
      </c>
      <c r="C179" s="102">
        <f t="shared" si="8"/>
      </c>
      <c r="D179" s="67">
        <f t="shared" si="11"/>
        <v>5.85</v>
      </c>
      <c r="F179" s="103">
        <f t="shared" si="9"/>
      </c>
    </row>
    <row r="180" spans="1:6" ht="24" customHeight="1">
      <c r="A180" s="66"/>
      <c r="B180" s="65">
        <f t="shared" si="7"/>
      </c>
      <c r="C180" s="102">
        <f t="shared" si="8"/>
      </c>
      <c r="D180" s="67">
        <f t="shared" si="11"/>
        <v>5.85</v>
      </c>
      <c r="F180" s="103">
        <f t="shared" si="9"/>
      </c>
    </row>
    <row r="181" spans="1:6" ht="24" customHeight="1">
      <c r="A181" s="66"/>
      <c r="B181" s="65">
        <f t="shared" si="7"/>
      </c>
      <c r="C181" s="102">
        <f t="shared" si="8"/>
      </c>
      <c r="D181" s="67">
        <f t="shared" si="11"/>
        <v>5.85</v>
      </c>
      <c r="F181" s="103">
        <f t="shared" si="9"/>
      </c>
    </row>
    <row r="182" spans="1:6" ht="24" customHeight="1">
      <c r="A182" s="66"/>
      <c r="B182" s="65">
        <f t="shared" si="7"/>
      </c>
      <c r="C182" s="102">
        <f t="shared" si="8"/>
      </c>
      <c r="D182" s="67">
        <f aca="true" t="shared" si="12" ref="D182:D191">D181</f>
        <v>5.85</v>
      </c>
      <c r="F182" s="103">
        <f t="shared" si="9"/>
      </c>
    </row>
    <row r="183" spans="1:6" ht="24" customHeight="1">
      <c r="A183" s="66"/>
      <c r="B183" s="65">
        <f t="shared" si="7"/>
      </c>
      <c r="C183" s="102">
        <f t="shared" si="8"/>
      </c>
      <c r="D183" s="67">
        <f t="shared" si="12"/>
        <v>5.85</v>
      </c>
      <c r="F183" s="103">
        <f t="shared" si="9"/>
      </c>
    </row>
    <row r="184" spans="1:6" ht="24" customHeight="1">
      <c r="A184" s="66"/>
      <c r="B184" s="65">
        <f t="shared" si="7"/>
      </c>
      <c r="C184" s="102">
        <f t="shared" si="8"/>
      </c>
      <c r="D184" s="67">
        <f t="shared" si="12"/>
        <v>5.85</v>
      </c>
      <c r="F184" s="103">
        <f t="shared" si="9"/>
      </c>
    </row>
    <row r="185" spans="1:6" ht="24" customHeight="1">
      <c r="A185" s="66"/>
      <c r="B185" s="65">
        <f t="shared" si="7"/>
      </c>
      <c r="C185" s="102">
        <f t="shared" si="8"/>
      </c>
      <c r="D185" s="67">
        <f t="shared" si="12"/>
        <v>5.85</v>
      </c>
      <c r="F185" s="103">
        <f t="shared" si="9"/>
      </c>
    </row>
    <row r="186" spans="1:6" ht="24" customHeight="1">
      <c r="A186" s="66"/>
      <c r="B186" s="65">
        <f t="shared" si="7"/>
      </c>
      <c r="C186" s="102">
        <f t="shared" si="8"/>
      </c>
      <c r="D186" s="67">
        <f t="shared" si="12"/>
        <v>5.85</v>
      </c>
      <c r="F186" s="103">
        <f t="shared" si="9"/>
      </c>
    </row>
    <row r="187" spans="1:6" ht="24" customHeight="1">
      <c r="A187" s="66"/>
      <c r="B187" s="65">
        <f t="shared" si="7"/>
      </c>
      <c r="C187" s="102">
        <f t="shared" si="8"/>
      </c>
      <c r="D187" s="67">
        <f t="shared" si="12"/>
        <v>5.85</v>
      </c>
      <c r="F187" s="103">
        <f t="shared" si="9"/>
      </c>
    </row>
    <row r="188" spans="1:6" ht="24" customHeight="1">
      <c r="A188" s="66"/>
      <c r="B188" s="65">
        <f t="shared" si="7"/>
      </c>
      <c r="C188" s="102">
        <f t="shared" si="8"/>
      </c>
      <c r="D188" s="67">
        <f t="shared" si="12"/>
        <v>5.85</v>
      </c>
      <c r="F188" s="103">
        <f t="shared" si="9"/>
      </c>
    </row>
    <row r="189" spans="1:6" ht="24" customHeight="1">
      <c r="A189" s="66"/>
      <c r="B189" s="65">
        <f t="shared" si="7"/>
      </c>
      <c r="C189" s="102">
        <f t="shared" si="8"/>
      </c>
      <c r="D189" s="67">
        <f t="shared" si="12"/>
        <v>5.85</v>
      </c>
      <c r="F189" s="103">
        <f t="shared" si="9"/>
      </c>
    </row>
    <row r="190" spans="1:6" ht="24" customHeight="1">
      <c r="A190" s="66"/>
      <c r="B190" s="65">
        <f t="shared" si="7"/>
      </c>
      <c r="C190" s="102">
        <f t="shared" si="8"/>
      </c>
      <c r="D190" s="67">
        <f t="shared" si="12"/>
        <v>5.85</v>
      </c>
      <c r="F190" s="103">
        <f t="shared" si="9"/>
      </c>
    </row>
    <row r="191" spans="1:6" ht="24" customHeight="1">
      <c r="A191" s="66"/>
      <c r="B191" s="65">
        <f t="shared" si="7"/>
      </c>
      <c r="C191" s="102">
        <f t="shared" si="8"/>
      </c>
      <c r="D191" s="67">
        <f t="shared" si="12"/>
        <v>5.85</v>
      </c>
      <c r="F191" s="103">
        <f t="shared" si="9"/>
      </c>
    </row>
    <row r="192" spans="1:6" ht="24" customHeight="1">
      <c r="A192" s="66"/>
      <c r="B192" s="65">
        <f t="shared" si="7"/>
      </c>
      <c r="C192" s="102">
        <f t="shared" si="8"/>
      </c>
      <c r="D192" s="67">
        <f aca="true" t="shared" si="13" ref="D192:D201">D191</f>
        <v>5.85</v>
      </c>
      <c r="F192" s="103">
        <f t="shared" si="9"/>
      </c>
    </row>
    <row r="193" spans="1:6" ht="24" customHeight="1">
      <c r="A193" s="66"/>
      <c r="B193" s="65">
        <f t="shared" si="7"/>
      </c>
      <c r="C193" s="102">
        <f t="shared" si="8"/>
      </c>
      <c r="D193" s="67">
        <f t="shared" si="13"/>
        <v>5.85</v>
      </c>
      <c r="F193" s="103">
        <f t="shared" si="9"/>
      </c>
    </row>
    <row r="194" spans="1:6" ht="24" customHeight="1">
      <c r="A194" s="66"/>
      <c r="B194" s="65">
        <f t="shared" si="7"/>
      </c>
      <c r="C194" s="102">
        <f t="shared" si="8"/>
      </c>
      <c r="D194" s="67">
        <f t="shared" si="13"/>
        <v>5.85</v>
      </c>
      <c r="F194" s="103">
        <f t="shared" si="9"/>
      </c>
    </row>
    <row r="195" spans="1:6" ht="24" customHeight="1">
      <c r="A195" s="66"/>
      <c r="B195" s="65">
        <f t="shared" si="7"/>
      </c>
      <c r="C195" s="102">
        <f t="shared" si="8"/>
      </c>
      <c r="D195" s="67">
        <f t="shared" si="13"/>
        <v>5.85</v>
      </c>
      <c r="F195" s="103">
        <f t="shared" si="9"/>
      </c>
    </row>
    <row r="196" spans="1:6" ht="24" customHeight="1">
      <c r="A196" s="66"/>
      <c r="B196" s="65">
        <f aca="true" t="shared" si="14" ref="B196:B241">IF(A196="","",INT((A196-$A$2)/365.25*12))</f>
      </c>
      <c r="C196" s="102">
        <f aca="true" t="shared" si="15" ref="C196:C241">IF(B196="","",B196/12)</f>
      </c>
      <c r="D196" s="67">
        <f t="shared" si="13"/>
        <v>5.85</v>
      </c>
      <c r="F196" s="103">
        <f aca="true" t="shared" si="16" ref="F196:F241">IF(B196="","",INT(B196/12))</f>
      </c>
    </row>
    <row r="197" spans="1:6" ht="24" customHeight="1">
      <c r="A197" s="66"/>
      <c r="B197" s="65">
        <f t="shared" si="14"/>
      </c>
      <c r="C197" s="102">
        <f t="shared" si="15"/>
      </c>
      <c r="D197" s="67">
        <f t="shared" si="13"/>
        <v>5.85</v>
      </c>
      <c r="F197" s="103">
        <f t="shared" si="16"/>
      </c>
    </row>
    <row r="198" spans="1:6" ht="24" customHeight="1">
      <c r="A198" s="66"/>
      <c r="B198" s="65">
        <f t="shared" si="14"/>
      </c>
      <c r="C198" s="102">
        <f t="shared" si="15"/>
      </c>
      <c r="D198" s="67">
        <f t="shared" si="13"/>
        <v>5.85</v>
      </c>
      <c r="F198" s="103">
        <f t="shared" si="16"/>
      </c>
    </row>
    <row r="199" spans="1:6" ht="24" customHeight="1">
      <c r="A199" s="66"/>
      <c r="B199" s="65">
        <f t="shared" si="14"/>
      </c>
      <c r="C199" s="102">
        <f t="shared" si="15"/>
      </c>
      <c r="D199" s="67">
        <f t="shared" si="13"/>
        <v>5.85</v>
      </c>
      <c r="F199" s="103">
        <f t="shared" si="16"/>
      </c>
    </row>
    <row r="200" spans="1:6" ht="24" customHeight="1">
      <c r="A200" s="66"/>
      <c r="B200" s="65">
        <f t="shared" si="14"/>
      </c>
      <c r="C200" s="102">
        <f t="shared" si="15"/>
      </c>
      <c r="D200" s="67">
        <f t="shared" si="13"/>
        <v>5.85</v>
      </c>
      <c r="F200" s="103">
        <f t="shared" si="16"/>
      </c>
    </row>
    <row r="201" spans="1:6" ht="24" customHeight="1">
      <c r="A201" s="66"/>
      <c r="B201" s="65">
        <f t="shared" si="14"/>
      </c>
      <c r="C201" s="102">
        <f t="shared" si="15"/>
      </c>
      <c r="D201" s="67">
        <f t="shared" si="13"/>
        <v>5.85</v>
      </c>
      <c r="F201" s="103">
        <f t="shared" si="16"/>
      </c>
    </row>
    <row r="202" spans="1:6" ht="24" customHeight="1">
      <c r="A202" s="66"/>
      <c r="B202" s="65">
        <f t="shared" si="14"/>
      </c>
      <c r="C202" s="102">
        <f t="shared" si="15"/>
      </c>
      <c r="D202" s="67">
        <f aca="true" t="shared" si="17" ref="D202:D211">D201</f>
        <v>5.85</v>
      </c>
      <c r="F202" s="103">
        <f t="shared" si="16"/>
      </c>
    </row>
    <row r="203" spans="1:6" ht="24" customHeight="1">
      <c r="A203" s="66"/>
      <c r="B203" s="65">
        <f t="shared" si="14"/>
      </c>
      <c r="C203" s="102">
        <f t="shared" si="15"/>
      </c>
      <c r="D203" s="67">
        <f t="shared" si="17"/>
        <v>5.85</v>
      </c>
      <c r="F203" s="103">
        <f t="shared" si="16"/>
      </c>
    </row>
    <row r="204" spans="1:6" ht="24" customHeight="1">
      <c r="A204" s="66"/>
      <c r="B204" s="65">
        <f t="shared" si="14"/>
      </c>
      <c r="C204" s="102">
        <f t="shared" si="15"/>
      </c>
      <c r="D204" s="67">
        <f t="shared" si="17"/>
        <v>5.85</v>
      </c>
      <c r="F204" s="103">
        <f t="shared" si="16"/>
      </c>
    </row>
    <row r="205" spans="1:6" ht="24" customHeight="1">
      <c r="A205" s="66"/>
      <c r="B205" s="65">
        <f t="shared" si="14"/>
      </c>
      <c r="C205" s="102">
        <f t="shared" si="15"/>
      </c>
      <c r="D205" s="67">
        <f t="shared" si="17"/>
        <v>5.85</v>
      </c>
      <c r="F205" s="103">
        <f t="shared" si="16"/>
      </c>
    </row>
    <row r="206" spans="1:6" ht="24" customHeight="1">
      <c r="A206" s="66"/>
      <c r="B206" s="65">
        <f t="shared" si="14"/>
      </c>
      <c r="C206" s="102">
        <f t="shared" si="15"/>
      </c>
      <c r="D206" s="67">
        <f t="shared" si="17"/>
        <v>5.85</v>
      </c>
      <c r="F206" s="103">
        <f t="shared" si="16"/>
      </c>
    </row>
    <row r="207" spans="1:6" ht="24" customHeight="1">
      <c r="A207" s="66"/>
      <c r="B207" s="65">
        <f t="shared" si="14"/>
      </c>
      <c r="C207" s="102">
        <f t="shared" si="15"/>
      </c>
      <c r="D207" s="67">
        <f t="shared" si="17"/>
        <v>5.85</v>
      </c>
      <c r="F207" s="103">
        <f t="shared" si="16"/>
      </c>
    </row>
    <row r="208" spans="1:6" ht="24" customHeight="1">
      <c r="A208" s="66"/>
      <c r="B208" s="65">
        <f t="shared" si="14"/>
      </c>
      <c r="C208" s="102">
        <f t="shared" si="15"/>
      </c>
      <c r="D208" s="67">
        <f t="shared" si="17"/>
        <v>5.85</v>
      </c>
      <c r="F208" s="103">
        <f t="shared" si="16"/>
      </c>
    </row>
    <row r="209" spans="1:6" ht="24" customHeight="1">
      <c r="A209" s="66"/>
      <c r="B209" s="65">
        <f t="shared" si="14"/>
      </c>
      <c r="C209" s="102">
        <f t="shared" si="15"/>
      </c>
      <c r="D209" s="67">
        <f t="shared" si="17"/>
        <v>5.85</v>
      </c>
      <c r="F209" s="103">
        <f t="shared" si="16"/>
      </c>
    </row>
    <row r="210" spans="1:6" ht="24" customHeight="1">
      <c r="A210" s="66"/>
      <c r="B210" s="65">
        <f t="shared" si="14"/>
      </c>
      <c r="C210" s="102">
        <f t="shared" si="15"/>
      </c>
      <c r="D210" s="67">
        <f t="shared" si="17"/>
        <v>5.85</v>
      </c>
      <c r="F210" s="103">
        <f t="shared" si="16"/>
      </c>
    </row>
    <row r="211" spans="1:6" ht="24" customHeight="1">
      <c r="A211" s="66"/>
      <c r="B211" s="65">
        <f t="shared" si="14"/>
      </c>
      <c r="C211" s="102">
        <f t="shared" si="15"/>
      </c>
      <c r="D211" s="67">
        <f t="shared" si="17"/>
        <v>5.85</v>
      </c>
      <c r="F211" s="103">
        <f t="shared" si="16"/>
      </c>
    </row>
    <row r="212" spans="1:6" ht="24" customHeight="1">
      <c r="A212" s="66"/>
      <c r="B212" s="65">
        <f t="shared" si="14"/>
      </c>
      <c r="C212" s="102">
        <f t="shared" si="15"/>
      </c>
      <c r="D212" s="67">
        <f aca="true" t="shared" si="18" ref="D212:D221">D211</f>
        <v>5.85</v>
      </c>
      <c r="F212" s="103">
        <f t="shared" si="16"/>
      </c>
    </row>
    <row r="213" spans="1:6" ht="24" customHeight="1">
      <c r="A213" s="66"/>
      <c r="B213" s="65">
        <f t="shared" si="14"/>
      </c>
      <c r="C213" s="102">
        <f t="shared" si="15"/>
      </c>
      <c r="D213" s="67">
        <f t="shared" si="18"/>
        <v>5.85</v>
      </c>
      <c r="F213" s="103">
        <f t="shared" si="16"/>
      </c>
    </row>
    <row r="214" spans="1:6" ht="24" customHeight="1">
      <c r="A214" s="66"/>
      <c r="B214" s="65">
        <f t="shared" si="14"/>
      </c>
      <c r="C214" s="102">
        <f t="shared" si="15"/>
      </c>
      <c r="D214" s="67">
        <f t="shared" si="18"/>
        <v>5.85</v>
      </c>
      <c r="F214" s="103">
        <f t="shared" si="16"/>
      </c>
    </row>
    <row r="215" spans="1:6" ht="24" customHeight="1">
      <c r="A215" s="66"/>
      <c r="B215" s="65">
        <f t="shared" si="14"/>
      </c>
      <c r="C215" s="102">
        <f t="shared" si="15"/>
      </c>
      <c r="D215" s="67">
        <f t="shared" si="18"/>
        <v>5.85</v>
      </c>
      <c r="F215" s="103">
        <f t="shared" si="16"/>
      </c>
    </row>
    <row r="216" spans="1:6" ht="24" customHeight="1">
      <c r="A216" s="66"/>
      <c r="B216" s="65">
        <f t="shared" si="14"/>
      </c>
      <c r="C216" s="102">
        <f t="shared" si="15"/>
      </c>
      <c r="D216" s="67">
        <f t="shared" si="18"/>
        <v>5.85</v>
      </c>
      <c r="F216" s="103">
        <f t="shared" si="16"/>
      </c>
    </row>
    <row r="217" spans="1:6" ht="24" customHeight="1">
      <c r="A217" s="66"/>
      <c r="B217" s="65">
        <f t="shared" si="14"/>
      </c>
      <c r="C217" s="102">
        <f t="shared" si="15"/>
      </c>
      <c r="D217" s="67">
        <f t="shared" si="18"/>
        <v>5.85</v>
      </c>
      <c r="F217" s="103">
        <f t="shared" si="16"/>
      </c>
    </row>
    <row r="218" spans="1:6" ht="24" customHeight="1">
      <c r="A218" s="66"/>
      <c r="B218" s="65">
        <f t="shared" si="14"/>
      </c>
      <c r="C218" s="102">
        <f t="shared" si="15"/>
      </c>
      <c r="D218" s="67">
        <f t="shared" si="18"/>
        <v>5.85</v>
      </c>
      <c r="F218" s="103">
        <f t="shared" si="16"/>
      </c>
    </row>
    <row r="219" spans="1:6" ht="24" customHeight="1">
      <c r="A219" s="66"/>
      <c r="B219" s="65">
        <f t="shared" si="14"/>
      </c>
      <c r="C219" s="102">
        <f t="shared" si="15"/>
      </c>
      <c r="D219" s="67">
        <f t="shared" si="18"/>
        <v>5.85</v>
      </c>
      <c r="F219" s="103">
        <f t="shared" si="16"/>
      </c>
    </row>
    <row r="220" spans="1:6" ht="24" customHeight="1">
      <c r="A220" s="66"/>
      <c r="B220" s="65">
        <f t="shared" si="14"/>
      </c>
      <c r="C220" s="102">
        <f t="shared" si="15"/>
      </c>
      <c r="D220" s="67">
        <f t="shared" si="18"/>
        <v>5.85</v>
      </c>
      <c r="F220" s="103">
        <f t="shared" si="16"/>
      </c>
    </row>
    <row r="221" spans="1:6" ht="24" customHeight="1">
      <c r="A221" s="66"/>
      <c r="B221" s="65">
        <f t="shared" si="14"/>
      </c>
      <c r="C221" s="102">
        <f t="shared" si="15"/>
      </c>
      <c r="D221" s="67">
        <f t="shared" si="18"/>
        <v>5.85</v>
      </c>
      <c r="F221" s="103">
        <f t="shared" si="16"/>
      </c>
    </row>
    <row r="222" spans="1:6" ht="24" customHeight="1">
      <c r="A222" s="66"/>
      <c r="B222" s="65">
        <f t="shared" si="14"/>
      </c>
      <c r="C222" s="102">
        <f t="shared" si="15"/>
      </c>
      <c r="D222" s="67">
        <f>D221</f>
        <v>5.85</v>
      </c>
      <c r="F222" s="103">
        <f t="shared" si="16"/>
      </c>
    </row>
    <row r="223" spans="1:6" ht="24" customHeight="1">
      <c r="A223" s="66"/>
      <c r="B223" s="65">
        <f t="shared" si="14"/>
      </c>
      <c r="C223" s="102">
        <f t="shared" si="15"/>
      </c>
      <c r="D223" s="67">
        <f>D182</f>
        <v>5.85</v>
      </c>
      <c r="F223" s="103">
        <f t="shared" si="16"/>
      </c>
    </row>
    <row r="224" spans="1:6" ht="24" customHeight="1">
      <c r="A224" s="66"/>
      <c r="B224" s="65">
        <f t="shared" si="14"/>
      </c>
      <c r="C224" s="102">
        <f t="shared" si="15"/>
      </c>
      <c r="D224" s="67">
        <f aca="true" t="shared" si="19" ref="D224:D230">D223</f>
        <v>5.85</v>
      </c>
      <c r="F224" s="103">
        <f t="shared" si="16"/>
      </c>
    </row>
    <row r="225" spans="1:6" ht="24" customHeight="1">
      <c r="A225" s="66"/>
      <c r="B225" s="65">
        <f t="shared" si="14"/>
      </c>
      <c r="C225" s="102">
        <f t="shared" si="15"/>
      </c>
      <c r="D225" s="67">
        <f t="shared" si="19"/>
        <v>5.85</v>
      </c>
      <c r="F225" s="103">
        <f t="shared" si="16"/>
      </c>
    </row>
    <row r="226" spans="1:6" ht="24" customHeight="1">
      <c r="A226" s="66"/>
      <c r="B226" s="65">
        <f t="shared" si="14"/>
      </c>
      <c r="C226" s="102">
        <f t="shared" si="15"/>
      </c>
      <c r="D226" s="67">
        <f t="shared" si="19"/>
        <v>5.85</v>
      </c>
      <c r="F226" s="103">
        <f t="shared" si="16"/>
      </c>
    </row>
    <row r="227" spans="1:6" ht="24" customHeight="1">
      <c r="A227" s="66"/>
      <c r="B227" s="65">
        <f t="shared" si="14"/>
      </c>
      <c r="C227" s="102">
        <f t="shared" si="15"/>
      </c>
      <c r="D227" s="67">
        <f t="shared" si="19"/>
        <v>5.85</v>
      </c>
      <c r="F227" s="103">
        <f t="shared" si="16"/>
      </c>
    </row>
    <row r="228" spans="1:6" ht="24" customHeight="1">
      <c r="A228" s="66"/>
      <c r="B228" s="65">
        <f t="shared" si="14"/>
      </c>
      <c r="C228" s="102">
        <f t="shared" si="15"/>
      </c>
      <c r="D228" s="67">
        <f t="shared" si="19"/>
        <v>5.85</v>
      </c>
      <c r="F228" s="103">
        <f t="shared" si="16"/>
      </c>
    </row>
    <row r="229" spans="1:6" ht="24" customHeight="1">
      <c r="A229" s="66"/>
      <c r="B229" s="65">
        <f t="shared" si="14"/>
      </c>
      <c r="C229" s="102">
        <f t="shared" si="15"/>
      </c>
      <c r="D229" s="67">
        <f t="shared" si="19"/>
        <v>5.85</v>
      </c>
      <c r="F229" s="103">
        <f t="shared" si="16"/>
      </c>
    </row>
    <row r="230" spans="1:6" ht="24" customHeight="1">
      <c r="A230" s="66"/>
      <c r="B230" s="65">
        <f t="shared" si="14"/>
      </c>
      <c r="C230" s="102">
        <f t="shared" si="15"/>
      </c>
      <c r="D230" s="67">
        <f t="shared" si="19"/>
        <v>5.85</v>
      </c>
      <c r="F230" s="103">
        <f t="shared" si="16"/>
      </c>
    </row>
    <row r="231" spans="1:6" ht="24" customHeight="1">
      <c r="A231" s="66"/>
      <c r="B231" s="65">
        <f t="shared" si="14"/>
      </c>
      <c r="C231" s="102">
        <f t="shared" si="15"/>
      </c>
      <c r="D231" s="67">
        <f>D180</f>
        <v>5.85</v>
      </c>
      <c r="F231" s="103">
        <f t="shared" si="16"/>
      </c>
    </row>
    <row r="232" spans="1:6" ht="24" customHeight="1">
      <c r="A232" s="66"/>
      <c r="B232" s="65">
        <f t="shared" si="14"/>
      </c>
      <c r="C232" s="102">
        <f t="shared" si="15"/>
      </c>
      <c r="D232" s="67">
        <f>D171</f>
        <v>5.85</v>
      </c>
      <c r="F232" s="103">
        <f t="shared" si="16"/>
      </c>
    </row>
    <row r="233" spans="1:6" ht="24" customHeight="1">
      <c r="A233" s="66"/>
      <c r="B233" s="65">
        <f t="shared" si="14"/>
      </c>
      <c r="C233" s="102">
        <f t="shared" si="15"/>
      </c>
      <c r="D233" s="67">
        <f aca="true" t="shared" si="20" ref="D233:D241">D232</f>
        <v>5.85</v>
      </c>
      <c r="F233" s="103">
        <f t="shared" si="16"/>
      </c>
    </row>
    <row r="234" spans="1:6" ht="24" customHeight="1">
      <c r="A234" s="66"/>
      <c r="B234" s="65">
        <f t="shared" si="14"/>
      </c>
      <c r="C234" s="102">
        <f t="shared" si="15"/>
      </c>
      <c r="D234" s="67">
        <f t="shared" si="20"/>
        <v>5.85</v>
      </c>
      <c r="F234" s="103">
        <f t="shared" si="16"/>
      </c>
    </row>
    <row r="235" spans="1:6" ht="24" customHeight="1">
      <c r="A235" s="66"/>
      <c r="B235" s="65">
        <f t="shared" si="14"/>
      </c>
      <c r="C235" s="102">
        <f t="shared" si="15"/>
      </c>
      <c r="D235" s="67">
        <f t="shared" si="20"/>
        <v>5.85</v>
      </c>
      <c r="F235" s="103">
        <f t="shared" si="16"/>
      </c>
    </row>
    <row r="236" spans="1:6" ht="24" customHeight="1">
      <c r="A236" s="66"/>
      <c r="B236" s="65">
        <f t="shared" si="14"/>
      </c>
      <c r="C236" s="102">
        <f t="shared" si="15"/>
      </c>
      <c r="D236" s="67">
        <f t="shared" si="20"/>
        <v>5.85</v>
      </c>
      <c r="F236" s="103">
        <f t="shared" si="16"/>
      </c>
    </row>
    <row r="237" spans="1:6" ht="24" customHeight="1">
      <c r="A237" s="66"/>
      <c r="B237" s="65">
        <f t="shared" si="14"/>
      </c>
      <c r="C237" s="102">
        <f t="shared" si="15"/>
      </c>
      <c r="D237" s="67">
        <f t="shared" si="20"/>
        <v>5.85</v>
      </c>
      <c r="F237" s="103">
        <f t="shared" si="16"/>
      </c>
    </row>
    <row r="238" spans="1:6" ht="24" customHeight="1">
      <c r="A238" s="66"/>
      <c r="B238" s="65">
        <f t="shared" si="14"/>
      </c>
      <c r="C238" s="102">
        <f t="shared" si="15"/>
      </c>
      <c r="D238" s="67">
        <f t="shared" si="20"/>
        <v>5.85</v>
      </c>
      <c r="F238" s="103">
        <f t="shared" si="16"/>
      </c>
    </row>
    <row r="239" spans="1:6" ht="24" customHeight="1">
      <c r="A239" s="66"/>
      <c r="B239" s="65">
        <f t="shared" si="14"/>
      </c>
      <c r="C239" s="102">
        <f t="shared" si="15"/>
      </c>
      <c r="D239" s="67">
        <f t="shared" si="20"/>
        <v>5.85</v>
      </c>
      <c r="F239" s="103">
        <f t="shared" si="16"/>
      </c>
    </row>
    <row r="240" spans="1:6" ht="24" customHeight="1">
      <c r="A240" s="66"/>
      <c r="B240" s="65">
        <f t="shared" si="14"/>
      </c>
      <c r="C240" s="102">
        <f t="shared" si="15"/>
      </c>
      <c r="D240" s="67">
        <f t="shared" si="20"/>
        <v>5.85</v>
      </c>
      <c r="F240" s="103">
        <f t="shared" si="16"/>
      </c>
    </row>
    <row r="241" spans="1:6" ht="24" customHeight="1">
      <c r="A241" s="66"/>
      <c r="B241" s="65">
        <f t="shared" si="14"/>
      </c>
      <c r="C241" s="102">
        <f t="shared" si="15"/>
      </c>
      <c r="D241" s="67">
        <f t="shared" si="20"/>
        <v>5.85</v>
      </c>
      <c r="F241" s="103">
        <f t="shared" si="16"/>
      </c>
    </row>
  </sheetData>
  <sheetProtection/>
  <conditionalFormatting sqref="B2:C2">
    <cfRule type="cellIs" priority="2" dxfId="17" operator="lessThan" stopIfTrue="1">
      <formula>0</formula>
    </cfRule>
  </conditionalFormatting>
  <conditionalFormatting sqref="F2">
    <cfRule type="cellIs" priority="1" dxfId="17" operator="lessThan" stopIfTrue="1">
      <formula>0</formula>
    </cfRule>
  </conditionalFormatting>
  <printOptions/>
  <pageMargins left="1.3779527559055118" right="0.7874015748031497" top="0.3937007874015748" bottom="0.196850393700787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3" sqref="B13"/>
    </sheetView>
  </sheetViews>
  <sheetFormatPr defaultColWidth="16.625" defaultRowHeight="27.75" customHeight="1"/>
  <cols>
    <col min="1" max="1" width="8.625" style="77" customWidth="1"/>
    <col min="2" max="2" width="16.625" style="77" customWidth="1"/>
    <col min="3" max="4" width="32.625" style="77" customWidth="1"/>
    <col min="5" max="16384" width="16.625" style="77" customWidth="1"/>
  </cols>
  <sheetData>
    <row r="1" spans="1:4" ht="21.75" customHeight="1">
      <c r="A1" s="175" t="s">
        <v>58</v>
      </c>
      <c r="B1" s="176"/>
      <c r="C1" s="176"/>
      <c r="D1" s="177"/>
    </row>
    <row r="2" spans="1:4" ht="21.75" customHeight="1">
      <c r="A2" s="178"/>
      <c r="B2" s="179"/>
      <c r="C2" s="85" t="s">
        <v>55</v>
      </c>
      <c r="D2" s="86" t="s">
        <v>56</v>
      </c>
    </row>
    <row r="3" spans="1:4" ht="21.75" customHeight="1">
      <c r="A3" s="180" t="s">
        <v>53</v>
      </c>
      <c r="B3" s="181"/>
      <c r="C3" s="93" t="s">
        <v>63</v>
      </c>
      <c r="D3" s="94" t="s">
        <v>64</v>
      </c>
    </row>
    <row r="4" spans="1:4" ht="21.75" customHeight="1">
      <c r="A4" s="180" t="s">
        <v>57</v>
      </c>
      <c r="B4" s="181"/>
      <c r="C4" s="91">
        <v>30</v>
      </c>
      <c r="D4" s="80"/>
    </row>
    <row r="5" spans="1:4" ht="21.75" customHeight="1">
      <c r="A5" s="182" t="s">
        <v>54</v>
      </c>
      <c r="B5" s="181"/>
      <c r="C5" s="91">
        <v>5</v>
      </c>
      <c r="D5" s="81"/>
    </row>
    <row r="6" spans="1:4" ht="21.75" customHeight="1">
      <c r="A6" s="180" t="s">
        <v>59</v>
      </c>
      <c r="B6" s="181"/>
      <c r="C6" s="78">
        <f>SUM(C7:C37)</f>
        <v>75</v>
      </c>
      <c r="D6" s="82">
        <f>SUM(D7:D37)</f>
        <v>105</v>
      </c>
    </row>
    <row r="7" spans="1:5" ht="21.75" customHeight="1">
      <c r="A7" s="89">
        <v>1</v>
      </c>
      <c r="B7" s="92">
        <v>44861</v>
      </c>
      <c r="C7" s="78">
        <f>IF(E7&gt;$C$4,"",$C$4-E7)</f>
        <v>25</v>
      </c>
      <c r="D7" s="82">
        <f>IF(E7&gt;$C$4,"",E7)</f>
        <v>5</v>
      </c>
      <c r="E7" s="79">
        <f>$C$5*A7</f>
        <v>5</v>
      </c>
    </row>
    <row r="8" spans="1:5" ht="21.75" customHeight="1">
      <c r="A8" s="89">
        <f>A7+1</f>
        <v>2</v>
      </c>
      <c r="B8" s="87">
        <f>IF(E8&gt;$C$4,"",B7+1)</f>
        <v>44862</v>
      </c>
      <c r="C8" s="78">
        <f aca="true" t="shared" si="0" ref="C8:C37">IF(E8&gt;$C$4,"",$C$4-E8)</f>
        <v>20</v>
      </c>
      <c r="D8" s="82">
        <f aca="true" t="shared" si="1" ref="D8:D37">IF(E8&gt;$C$4,"",E8)</f>
        <v>10</v>
      </c>
      <c r="E8" s="79">
        <f aca="true" t="shared" si="2" ref="E8:E20">$C$5*A8</f>
        <v>10</v>
      </c>
    </row>
    <row r="9" spans="1:5" ht="21.75" customHeight="1">
      <c r="A9" s="89">
        <f aca="true" t="shared" si="3" ref="A9:A20">A8+1</f>
        <v>3</v>
      </c>
      <c r="B9" s="87">
        <f aca="true" t="shared" si="4" ref="B9:B26">IF(E9&gt;$C$4,"",B8+1)</f>
        <v>44863</v>
      </c>
      <c r="C9" s="78">
        <f t="shared" si="0"/>
        <v>15</v>
      </c>
      <c r="D9" s="82">
        <f t="shared" si="1"/>
        <v>15</v>
      </c>
      <c r="E9" s="79">
        <f t="shared" si="2"/>
        <v>15</v>
      </c>
    </row>
    <row r="10" spans="1:5" ht="21.75" customHeight="1">
      <c r="A10" s="89">
        <f t="shared" si="3"/>
        <v>4</v>
      </c>
      <c r="B10" s="87">
        <f t="shared" si="4"/>
        <v>44864</v>
      </c>
      <c r="C10" s="78">
        <f t="shared" si="0"/>
        <v>10</v>
      </c>
      <c r="D10" s="82">
        <f t="shared" si="1"/>
        <v>20</v>
      </c>
      <c r="E10" s="79">
        <f t="shared" si="2"/>
        <v>20</v>
      </c>
    </row>
    <row r="11" spans="1:5" ht="21.75" customHeight="1">
      <c r="A11" s="89">
        <f t="shared" si="3"/>
        <v>5</v>
      </c>
      <c r="B11" s="87">
        <f t="shared" si="4"/>
        <v>44865</v>
      </c>
      <c r="C11" s="78">
        <f t="shared" si="0"/>
        <v>5</v>
      </c>
      <c r="D11" s="82">
        <f t="shared" si="1"/>
        <v>25</v>
      </c>
      <c r="E11" s="79">
        <f t="shared" si="2"/>
        <v>25</v>
      </c>
    </row>
    <row r="12" spans="1:5" ht="21.75" customHeight="1">
      <c r="A12" s="89">
        <f t="shared" si="3"/>
        <v>6</v>
      </c>
      <c r="B12" s="87">
        <f t="shared" si="4"/>
        <v>44866</v>
      </c>
      <c r="C12" s="78">
        <f t="shared" si="0"/>
        <v>0</v>
      </c>
      <c r="D12" s="82">
        <f t="shared" si="1"/>
        <v>30</v>
      </c>
      <c r="E12" s="79">
        <f t="shared" si="2"/>
        <v>30</v>
      </c>
    </row>
    <row r="13" spans="1:5" ht="21.75" customHeight="1">
      <c r="A13" s="89">
        <f t="shared" si="3"/>
        <v>7</v>
      </c>
      <c r="B13" s="87">
        <f t="shared" si="4"/>
      </c>
      <c r="C13" s="78">
        <f t="shared" si="0"/>
      </c>
      <c r="D13" s="82">
        <f t="shared" si="1"/>
      </c>
      <c r="E13" s="79">
        <f t="shared" si="2"/>
        <v>35</v>
      </c>
    </row>
    <row r="14" spans="1:5" ht="21.75" customHeight="1">
      <c r="A14" s="89">
        <f t="shared" si="3"/>
        <v>8</v>
      </c>
      <c r="B14" s="87">
        <f t="shared" si="4"/>
      </c>
      <c r="C14" s="78">
        <f t="shared" si="0"/>
      </c>
      <c r="D14" s="82">
        <f t="shared" si="1"/>
      </c>
      <c r="E14" s="79">
        <f t="shared" si="2"/>
        <v>40</v>
      </c>
    </row>
    <row r="15" spans="1:5" ht="21.75" customHeight="1">
      <c r="A15" s="89">
        <f t="shared" si="3"/>
        <v>9</v>
      </c>
      <c r="B15" s="87">
        <f t="shared" si="4"/>
      </c>
      <c r="C15" s="78">
        <f t="shared" si="0"/>
      </c>
      <c r="D15" s="82">
        <f t="shared" si="1"/>
      </c>
      <c r="E15" s="79">
        <f t="shared" si="2"/>
        <v>45</v>
      </c>
    </row>
    <row r="16" spans="1:5" ht="21.75" customHeight="1">
      <c r="A16" s="89">
        <f t="shared" si="3"/>
        <v>10</v>
      </c>
      <c r="B16" s="87">
        <f t="shared" si="4"/>
      </c>
      <c r="C16" s="78">
        <f t="shared" si="0"/>
      </c>
      <c r="D16" s="82">
        <f t="shared" si="1"/>
      </c>
      <c r="E16" s="79">
        <f t="shared" si="2"/>
        <v>50</v>
      </c>
    </row>
    <row r="17" spans="1:5" ht="21.75" customHeight="1">
      <c r="A17" s="89">
        <f t="shared" si="3"/>
        <v>11</v>
      </c>
      <c r="B17" s="87">
        <f t="shared" si="4"/>
      </c>
      <c r="C17" s="78">
        <f t="shared" si="0"/>
      </c>
      <c r="D17" s="82">
        <f t="shared" si="1"/>
      </c>
      <c r="E17" s="79">
        <f t="shared" si="2"/>
        <v>55</v>
      </c>
    </row>
    <row r="18" spans="1:5" ht="21.75" customHeight="1">
      <c r="A18" s="89">
        <f t="shared" si="3"/>
        <v>12</v>
      </c>
      <c r="B18" s="87">
        <f t="shared" si="4"/>
      </c>
      <c r="C18" s="78">
        <f t="shared" si="0"/>
      </c>
      <c r="D18" s="82">
        <f t="shared" si="1"/>
      </c>
      <c r="E18" s="79">
        <f t="shared" si="2"/>
        <v>60</v>
      </c>
    </row>
    <row r="19" spans="1:5" ht="21.75" customHeight="1">
      <c r="A19" s="89">
        <f t="shared" si="3"/>
        <v>13</v>
      </c>
      <c r="B19" s="87">
        <f t="shared" si="4"/>
      </c>
      <c r="C19" s="78">
        <f t="shared" si="0"/>
      </c>
      <c r="D19" s="82">
        <f t="shared" si="1"/>
      </c>
      <c r="E19" s="79">
        <f t="shared" si="2"/>
        <v>65</v>
      </c>
    </row>
    <row r="20" spans="1:5" ht="21.75" customHeight="1">
      <c r="A20" s="89">
        <f t="shared" si="3"/>
        <v>14</v>
      </c>
      <c r="B20" s="87">
        <f t="shared" si="4"/>
      </c>
      <c r="C20" s="78">
        <f t="shared" si="0"/>
      </c>
      <c r="D20" s="82">
        <f t="shared" si="1"/>
      </c>
      <c r="E20" s="79">
        <f t="shared" si="2"/>
        <v>70</v>
      </c>
    </row>
    <row r="21" spans="1:5" ht="21.75" customHeight="1">
      <c r="A21" s="89">
        <f aca="true" t="shared" si="5" ref="A21:A37">A20+1</f>
        <v>15</v>
      </c>
      <c r="B21" s="87">
        <f t="shared" si="4"/>
      </c>
      <c r="C21" s="78">
        <f t="shared" si="0"/>
      </c>
      <c r="D21" s="82">
        <f t="shared" si="1"/>
      </c>
      <c r="E21" s="79">
        <f aca="true" t="shared" si="6" ref="E21:E37">$C$5*A21</f>
        <v>75</v>
      </c>
    </row>
    <row r="22" spans="1:5" ht="21.75" customHeight="1">
      <c r="A22" s="89">
        <f t="shared" si="5"/>
        <v>16</v>
      </c>
      <c r="B22" s="87">
        <f t="shared" si="4"/>
      </c>
      <c r="C22" s="78">
        <f t="shared" si="0"/>
      </c>
      <c r="D22" s="82">
        <f t="shared" si="1"/>
      </c>
      <c r="E22" s="79">
        <f t="shared" si="6"/>
        <v>80</v>
      </c>
    </row>
    <row r="23" spans="1:5" ht="21.75" customHeight="1">
      <c r="A23" s="89">
        <f t="shared" si="5"/>
        <v>17</v>
      </c>
      <c r="B23" s="87">
        <f t="shared" si="4"/>
      </c>
      <c r="C23" s="78">
        <f t="shared" si="0"/>
      </c>
      <c r="D23" s="82">
        <f t="shared" si="1"/>
      </c>
      <c r="E23" s="79">
        <f t="shared" si="6"/>
        <v>85</v>
      </c>
    </row>
    <row r="24" spans="1:5" ht="21.75" customHeight="1">
      <c r="A24" s="89">
        <f t="shared" si="5"/>
        <v>18</v>
      </c>
      <c r="B24" s="87">
        <f t="shared" si="4"/>
      </c>
      <c r="C24" s="78">
        <f t="shared" si="0"/>
      </c>
      <c r="D24" s="82">
        <f t="shared" si="1"/>
      </c>
      <c r="E24" s="79">
        <f t="shared" si="6"/>
        <v>90</v>
      </c>
    </row>
    <row r="25" spans="1:5" ht="21.75" customHeight="1">
      <c r="A25" s="89">
        <f t="shared" si="5"/>
        <v>19</v>
      </c>
      <c r="B25" s="87">
        <f t="shared" si="4"/>
      </c>
      <c r="C25" s="78">
        <f t="shared" si="0"/>
      </c>
      <c r="D25" s="82">
        <f t="shared" si="1"/>
      </c>
      <c r="E25" s="79">
        <f t="shared" si="6"/>
        <v>95</v>
      </c>
    </row>
    <row r="26" spans="1:5" ht="21.75" customHeight="1">
      <c r="A26" s="89">
        <f t="shared" si="5"/>
        <v>20</v>
      </c>
      <c r="B26" s="87">
        <f t="shared" si="4"/>
      </c>
      <c r="C26" s="78">
        <f t="shared" si="0"/>
      </c>
      <c r="D26" s="82">
        <f t="shared" si="1"/>
      </c>
      <c r="E26" s="79">
        <f t="shared" si="6"/>
        <v>100</v>
      </c>
    </row>
    <row r="27" spans="1:5" ht="21.75" customHeight="1">
      <c r="A27" s="89">
        <f t="shared" si="5"/>
        <v>21</v>
      </c>
      <c r="B27" s="87">
        <f>IF(E27&gt;$C$4,"",B22+1)</f>
      </c>
      <c r="C27" s="78">
        <f t="shared" si="0"/>
      </c>
      <c r="D27" s="82">
        <f t="shared" si="1"/>
      </c>
      <c r="E27" s="79">
        <f t="shared" si="6"/>
        <v>105</v>
      </c>
    </row>
    <row r="28" spans="1:5" ht="21.75" customHeight="1">
      <c r="A28" s="89">
        <f t="shared" si="5"/>
        <v>22</v>
      </c>
      <c r="B28" s="87">
        <f>IF(E28&gt;$C$4,"",B27+1)</f>
      </c>
      <c r="C28" s="78">
        <f t="shared" si="0"/>
      </c>
      <c r="D28" s="82">
        <f t="shared" si="1"/>
      </c>
      <c r="E28" s="79">
        <f t="shared" si="6"/>
        <v>110</v>
      </c>
    </row>
    <row r="29" spans="1:5" ht="21.75" customHeight="1">
      <c r="A29" s="89">
        <f t="shared" si="5"/>
        <v>23</v>
      </c>
      <c r="B29" s="87">
        <f>IF(E29&gt;$C$4,"",B24+1)</f>
      </c>
      <c r="C29" s="78">
        <f>IF(E29&gt;$C$4,"",$C$4-E29)</f>
      </c>
      <c r="D29" s="82">
        <f>IF(E29&gt;$C$4,"",E29)</f>
      </c>
      <c r="E29" s="79">
        <f>$C$5*A29</f>
        <v>115</v>
      </c>
    </row>
    <row r="30" spans="1:5" ht="21.75" customHeight="1">
      <c r="A30" s="89">
        <f t="shared" si="5"/>
        <v>24</v>
      </c>
      <c r="B30" s="87">
        <f>IF(E30&gt;$C$4,"",B29+1)</f>
      </c>
      <c r="C30" s="78">
        <f>IF(E30&gt;$C$4,"",$C$4-E30)</f>
      </c>
      <c r="D30" s="82">
        <f>IF(E30&gt;$C$4,"",E30)</f>
      </c>
      <c r="E30" s="79">
        <f>$C$5*A30</f>
        <v>120</v>
      </c>
    </row>
    <row r="31" spans="1:5" ht="21.75" customHeight="1">
      <c r="A31" s="89">
        <f t="shared" si="5"/>
        <v>25</v>
      </c>
      <c r="B31" s="87">
        <f>IF(E31&gt;$C$4,"",B28+1)</f>
      </c>
      <c r="C31" s="78">
        <f t="shared" si="0"/>
      </c>
      <c r="D31" s="82">
        <f t="shared" si="1"/>
      </c>
      <c r="E31" s="79">
        <f t="shared" si="6"/>
        <v>125</v>
      </c>
    </row>
    <row r="32" spans="1:5" ht="21.75" customHeight="1">
      <c r="A32" s="89">
        <f t="shared" si="5"/>
        <v>26</v>
      </c>
      <c r="B32" s="87">
        <f>IF(E32&gt;$C$4,"",B31+1)</f>
      </c>
      <c r="C32" s="78">
        <f t="shared" si="0"/>
      </c>
      <c r="D32" s="82">
        <f t="shared" si="1"/>
      </c>
      <c r="E32" s="79">
        <f t="shared" si="6"/>
        <v>130</v>
      </c>
    </row>
    <row r="33" spans="1:5" ht="21.75" customHeight="1">
      <c r="A33" s="89">
        <f t="shared" si="5"/>
        <v>27</v>
      </c>
      <c r="B33" s="87">
        <f>IF(E33&gt;$C$4,"",B26+1)</f>
      </c>
      <c r="C33" s="78">
        <f>IF(E33&gt;$C$4,"",$C$4-E33)</f>
      </c>
      <c r="D33" s="82">
        <f>IF(E33&gt;$C$4,"",E33)</f>
      </c>
      <c r="E33" s="79">
        <f>$C$5*A33</f>
        <v>135</v>
      </c>
    </row>
    <row r="34" spans="1:5" ht="21.75" customHeight="1">
      <c r="A34" s="89">
        <f t="shared" si="5"/>
        <v>28</v>
      </c>
      <c r="B34" s="87">
        <f>IF(E34&gt;$C$4,"",B33+1)</f>
      </c>
      <c r="C34" s="78">
        <f>IF(E34&gt;$C$4,"",$C$4-E34)</f>
      </c>
      <c r="D34" s="82">
        <f>IF(E34&gt;$C$4,"",E34)</f>
      </c>
      <c r="E34" s="79">
        <f>$C$5*A34</f>
        <v>140</v>
      </c>
    </row>
    <row r="35" spans="1:5" ht="21.75" customHeight="1">
      <c r="A35" s="89">
        <f t="shared" si="5"/>
        <v>29</v>
      </c>
      <c r="B35" s="87">
        <f>IF(E35&gt;$C$4,"",B34+1)</f>
      </c>
      <c r="C35" s="78">
        <f>IF(E35&gt;$C$4,"",$C$4-E35)</f>
      </c>
      <c r="D35" s="82">
        <f>IF(E35&gt;$C$4,"",E35)</f>
      </c>
      <c r="E35" s="79">
        <f>$C$5*A35</f>
        <v>145</v>
      </c>
    </row>
    <row r="36" spans="1:5" ht="21.75" customHeight="1">
      <c r="A36" s="89">
        <f t="shared" si="5"/>
        <v>30</v>
      </c>
      <c r="B36" s="87">
        <f>IF(E36&gt;$C$4,"",B35+1)</f>
      </c>
      <c r="C36" s="78">
        <f>IF(E36&gt;$C$4,"",$C$4-E36)</f>
      </c>
      <c r="D36" s="82">
        <f>IF(E36&gt;$C$4,"",E36)</f>
      </c>
      <c r="E36" s="79">
        <f>$C$5*A36</f>
        <v>150</v>
      </c>
    </row>
    <row r="37" spans="1:5" ht="21.75" customHeight="1">
      <c r="A37" s="90">
        <f t="shared" si="5"/>
        <v>31</v>
      </c>
      <c r="B37" s="88">
        <f>IF(E37&gt;$C$4,"",B26+1)</f>
      </c>
      <c r="C37" s="83">
        <f t="shared" si="0"/>
      </c>
      <c r="D37" s="84">
        <f t="shared" si="1"/>
      </c>
      <c r="E37" s="79">
        <f t="shared" si="6"/>
        <v>155</v>
      </c>
    </row>
  </sheetData>
  <sheetProtection/>
  <mergeCells count="6">
    <mergeCell ref="A1:D1"/>
    <mergeCell ref="A2:B2"/>
    <mergeCell ref="A3:B3"/>
    <mergeCell ref="A4:B4"/>
    <mergeCell ref="A5:B5"/>
    <mergeCell ref="A6:B6"/>
  </mergeCells>
  <dataValidations count="2">
    <dataValidation allowBlank="1" showInputMessage="1" showErrorMessage="1" imeMode="hiragana" sqref="C3:D3"/>
    <dataValidation allowBlank="1" showInputMessage="1" showErrorMessage="1" imeMode="off" sqref="C4:C5"/>
  </dataValidations>
  <printOptions/>
  <pageMargins left="0.3937007874015748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hokuryo</cp:lastModifiedBy>
  <cp:lastPrinted>2014-04-02T11:05:28Z</cp:lastPrinted>
  <dcterms:created xsi:type="dcterms:W3CDTF">2012-01-03T01:58:20Z</dcterms:created>
  <dcterms:modified xsi:type="dcterms:W3CDTF">2023-11-06T05:22:34Z</dcterms:modified>
  <cp:category/>
  <cp:version/>
  <cp:contentType/>
  <cp:contentStatus/>
</cp:coreProperties>
</file>